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5620" windowHeight="11460"/>
  </bookViews>
  <sheets>
    <sheet name="test_set_3_parts" sheetId="3" r:id="rId1"/>
    <sheet name="normal_clouds" sheetId="4" r:id="rId2"/>
    <sheet name="thin_cloud" sheetId="5" r:id="rId3"/>
    <sheet name="snow_cloud" sheetId="6" r:id="rId4"/>
    <sheet name="unsupervised vs super." sheetId="1" r:id="rId5"/>
  </sheet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CF86E645E5224867945C7AF44B2ACBC3" descr="Picture"/>
        <xdr:cNvPicPr/>
      </xdr:nvPicPr>
      <xdr:blipFill>
        <a:blip r:embed="rId1" cstate="print"/>
        <a:stretch>
          <a:fillRect/>
        </a:stretch>
      </xdr:blipFill>
      <xdr:spPr>
        <a:xfrm>
          <a:off x="4754880" y="213360"/>
          <a:ext cx="476250" cy="521970"/>
        </a:xfrm>
        <a:prstGeom prst="rect">
          <a:avLst/>
        </a:prstGeom>
      </xdr:spPr>
    </xdr:pic>
  </etc:cellImage>
  <etc:cellImage>
    <xdr:pic>
      <xdr:nvPicPr>
        <xdr:cNvPr id="3" name="ID_6C57CBD6D25642529B64EE60E0A2AAE1" descr="Picture"/>
        <xdr:cNvPicPr/>
      </xdr:nvPicPr>
      <xdr:blipFill>
        <a:blip r:embed="rId2" cstate="print"/>
        <a:stretch>
          <a:fillRect/>
        </a:stretch>
      </xdr:blipFill>
      <xdr:spPr>
        <a:xfrm>
          <a:off x="5349240" y="213360"/>
          <a:ext cx="476250" cy="521970"/>
        </a:xfrm>
        <a:prstGeom prst="rect">
          <a:avLst/>
        </a:prstGeom>
      </xdr:spPr>
    </xdr:pic>
  </etc:cellImage>
  <etc:cellImage>
    <xdr:pic>
      <xdr:nvPicPr>
        <xdr:cNvPr id="4" name="ID_73596BBBC88C483A8826197C58952296" descr="Picture"/>
        <xdr:cNvPicPr/>
      </xdr:nvPicPr>
      <xdr:blipFill>
        <a:blip r:embed="rId3" cstate="print"/>
        <a:stretch>
          <a:fillRect/>
        </a:stretch>
      </xdr:blipFill>
      <xdr:spPr>
        <a:xfrm>
          <a:off x="5943600" y="213360"/>
          <a:ext cx="476250" cy="521970"/>
        </a:xfrm>
        <a:prstGeom prst="rect">
          <a:avLst/>
        </a:prstGeom>
      </xdr:spPr>
    </xdr:pic>
  </etc:cellImage>
  <etc:cellImage>
    <xdr:pic>
      <xdr:nvPicPr>
        <xdr:cNvPr id="5" name="ID_DA3DE12DCE704380AA4AF4BEE8376E13" descr="Picture"/>
        <xdr:cNvPicPr/>
      </xdr:nvPicPr>
      <xdr:blipFill>
        <a:blip r:embed="rId4" cstate="print"/>
        <a:stretch>
          <a:fillRect/>
        </a:stretch>
      </xdr:blipFill>
      <xdr:spPr>
        <a:xfrm>
          <a:off x="475488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6" name="ID_971792F03BB548FEBB157C737AFBC84E" descr="Picture"/>
        <xdr:cNvPicPr/>
      </xdr:nvPicPr>
      <xdr:blipFill>
        <a:blip r:embed="rId5" cstate="print"/>
        <a:stretch>
          <a:fillRect/>
        </a:stretch>
      </xdr:blipFill>
      <xdr:spPr>
        <a:xfrm>
          <a:off x="534924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7" name="ID_2B04E68978AD42D789A1635CEAEA3397" descr="Picture"/>
        <xdr:cNvPicPr/>
      </xdr:nvPicPr>
      <xdr:blipFill>
        <a:blip r:embed="rId6" cstate="print"/>
        <a:stretch>
          <a:fillRect/>
        </a:stretch>
      </xdr:blipFill>
      <xdr:spPr>
        <a:xfrm>
          <a:off x="594360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8" name="ID_1BA37D0F68534C64B6BF1EF99EB34575" descr="Picture"/>
        <xdr:cNvPicPr/>
      </xdr:nvPicPr>
      <xdr:blipFill>
        <a:blip r:embed="rId7" cstate="print"/>
        <a:stretch>
          <a:fillRect/>
        </a:stretch>
      </xdr:blipFill>
      <xdr:spPr>
        <a:xfrm>
          <a:off x="475488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9" name="ID_F0EBAED0780148089E292064E8596997" descr="Picture"/>
        <xdr:cNvPicPr/>
      </xdr:nvPicPr>
      <xdr:blipFill>
        <a:blip r:embed="rId8" cstate="print"/>
        <a:stretch>
          <a:fillRect/>
        </a:stretch>
      </xdr:blipFill>
      <xdr:spPr>
        <a:xfrm>
          <a:off x="534924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10" name="ID_76E1788232D842959DFCF26F4FD2811D" descr="Picture"/>
        <xdr:cNvPicPr/>
      </xdr:nvPicPr>
      <xdr:blipFill>
        <a:blip r:embed="rId9" cstate="print"/>
        <a:stretch>
          <a:fillRect/>
        </a:stretch>
      </xdr:blipFill>
      <xdr:spPr>
        <a:xfrm>
          <a:off x="594360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11" name="ID_B4474899E5DF46EC8A273495D1C38ACB" descr="Picture"/>
        <xdr:cNvPicPr/>
      </xdr:nvPicPr>
      <xdr:blipFill>
        <a:blip r:embed="rId10" cstate="print"/>
        <a:stretch>
          <a:fillRect/>
        </a:stretch>
      </xdr:blipFill>
      <xdr:spPr>
        <a:xfrm>
          <a:off x="475488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12" name="ID_AB6B7643709E47D5B8DE55033FC71D29" descr="Picture"/>
        <xdr:cNvPicPr/>
      </xdr:nvPicPr>
      <xdr:blipFill>
        <a:blip r:embed="rId11" cstate="print"/>
        <a:stretch>
          <a:fillRect/>
        </a:stretch>
      </xdr:blipFill>
      <xdr:spPr>
        <a:xfrm>
          <a:off x="534924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13" name="ID_442500D74DF54A4CB4E17FB2271BFDFD" descr="Picture"/>
        <xdr:cNvPicPr/>
      </xdr:nvPicPr>
      <xdr:blipFill>
        <a:blip r:embed="rId12" cstate="print"/>
        <a:stretch>
          <a:fillRect/>
        </a:stretch>
      </xdr:blipFill>
      <xdr:spPr>
        <a:xfrm>
          <a:off x="594360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14" name="ID_A5EA51B94EA149F5A96433D1A199574D" descr="Picture"/>
        <xdr:cNvPicPr/>
      </xdr:nvPicPr>
      <xdr:blipFill>
        <a:blip r:embed="rId13" cstate="print"/>
        <a:stretch>
          <a:fillRect/>
        </a:stretch>
      </xdr:blipFill>
      <xdr:spPr>
        <a:xfrm>
          <a:off x="475488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15" name="ID_5A8DD574CB5D4429B68D6E374566B8FB" descr="Picture"/>
        <xdr:cNvPicPr/>
      </xdr:nvPicPr>
      <xdr:blipFill>
        <a:blip r:embed="rId14" cstate="print"/>
        <a:stretch>
          <a:fillRect/>
        </a:stretch>
      </xdr:blipFill>
      <xdr:spPr>
        <a:xfrm>
          <a:off x="534924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16" name="ID_3D782A898072479090C8542971C69F62" descr="Picture"/>
        <xdr:cNvPicPr/>
      </xdr:nvPicPr>
      <xdr:blipFill>
        <a:blip r:embed="rId15" cstate="print"/>
        <a:stretch>
          <a:fillRect/>
        </a:stretch>
      </xdr:blipFill>
      <xdr:spPr>
        <a:xfrm>
          <a:off x="594360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17" name="ID_2B37D3E03EC447E8A04C5310CC4A13D9" descr="Picture"/>
        <xdr:cNvPicPr/>
      </xdr:nvPicPr>
      <xdr:blipFill>
        <a:blip r:embed="rId16" cstate="print"/>
        <a:stretch>
          <a:fillRect/>
        </a:stretch>
      </xdr:blipFill>
      <xdr:spPr>
        <a:xfrm>
          <a:off x="475488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18" name="ID_2F549121030A403886C7835C8C6D0FE2" descr="Picture"/>
        <xdr:cNvPicPr/>
      </xdr:nvPicPr>
      <xdr:blipFill>
        <a:blip r:embed="rId17" cstate="print"/>
        <a:stretch>
          <a:fillRect/>
        </a:stretch>
      </xdr:blipFill>
      <xdr:spPr>
        <a:xfrm>
          <a:off x="534924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19" name="ID_AD7036B6CE8F4A00951A7C8D5CE58611" descr="Picture"/>
        <xdr:cNvPicPr/>
      </xdr:nvPicPr>
      <xdr:blipFill>
        <a:blip r:embed="rId18" cstate="print"/>
        <a:stretch>
          <a:fillRect/>
        </a:stretch>
      </xdr:blipFill>
      <xdr:spPr>
        <a:xfrm>
          <a:off x="594360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20" name="ID_AF40D1ED782A41848FD275AAE69865B2" descr="Picture"/>
        <xdr:cNvPicPr/>
      </xdr:nvPicPr>
      <xdr:blipFill>
        <a:blip r:embed="rId19" cstate="print"/>
        <a:stretch>
          <a:fillRect/>
        </a:stretch>
      </xdr:blipFill>
      <xdr:spPr>
        <a:xfrm>
          <a:off x="475488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21" name="ID_DF79B0BF22DA42749D00D014B41FE181" descr="Picture"/>
        <xdr:cNvPicPr/>
      </xdr:nvPicPr>
      <xdr:blipFill>
        <a:blip r:embed="rId20" cstate="print"/>
        <a:stretch>
          <a:fillRect/>
        </a:stretch>
      </xdr:blipFill>
      <xdr:spPr>
        <a:xfrm>
          <a:off x="534924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22" name="ID_20B5B13808DD4B0EBFE31CD0A8D363C4" descr="Picture"/>
        <xdr:cNvPicPr/>
      </xdr:nvPicPr>
      <xdr:blipFill>
        <a:blip r:embed="rId21" cstate="print"/>
        <a:stretch>
          <a:fillRect/>
        </a:stretch>
      </xdr:blipFill>
      <xdr:spPr>
        <a:xfrm>
          <a:off x="594360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23" name="ID_B0D6692F46C5437684770DC2127553E6" descr="Picture"/>
        <xdr:cNvPicPr/>
      </xdr:nvPicPr>
      <xdr:blipFill>
        <a:blip r:embed="rId22" cstate="print"/>
        <a:stretch>
          <a:fillRect/>
        </a:stretch>
      </xdr:blipFill>
      <xdr:spPr>
        <a:xfrm>
          <a:off x="475488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24" name="ID_7366905EC2BE4904B6FD851099169BF9" descr="Picture"/>
        <xdr:cNvPicPr/>
      </xdr:nvPicPr>
      <xdr:blipFill>
        <a:blip r:embed="rId23" cstate="print"/>
        <a:stretch>
          <a:fillRect/>
        </a:stretch>
      </xdr:blipFill>
      <xdr:spPr>
        <a:xfrm>
          <a:off x="534924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25" name="ID_1D2AAC39ADFA4A4CA56C9FDFC499EE38" descr="Picture"/>
        <xdr:cNvPicPr/>
      </xdr:nvPicPr>
      <xdr:blipFill>
        <a:blip r:embed="rId24" cstate="print"/>
        <a:stretch>
          <a:fillRect/>
        </a:stretch>
      </xdr:blipFill>
      <xdr:spPr>
        <a:xfrm>
          <a:off x="594360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26" name="ID_B48D5F452881415BA403477BD2DF1EFA" descr="Picture"/>
        <xdr:cNvPicPr/>
      </xdr:nvPicPr>
      <xdr:blipFill>
        <a:blip r:embed="rId25" cstate="print"/>
        <a:stretch>
          <a:fillRect/>
        </a:stretch>
      </xdr:blipFill>
      <xdr:spPr>
        <a:xfrm>
          <a:off x="475488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27" name="ID_8363EADAABE5462A9C5299961308AAA8" descr="Picture"/>
        <xdr:cNvPicPr/>
      </xdr:nvPicPr>
      <xdr:blipFill>
        <a:blip r:embed="rId26" cstate="print"/>
        <a:stretch>
          <a:fillRect/>
        </a:stretch>
      </xdr:blipFill>
      <xdr:spPr>
        <a:xfrm>
          <a:off x="534924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28" name="ID_1654785BF8DC4CEAA97737282D75D9B3" descr="Picture"/>
        <xdr:cNvPicPr/>
      </xdr:nvPicPr>
      <xdr:blipFill>
        <a:blip r:embed="rId27" cstate="print"/>
        <a:stretch>
          <a:fillRect/>
        </a:stretch>
      </xdr:blipFill>
      <xdr:spPr>
        <a:xfrm>
          <a:off x="594360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29" name="ID_5C4FD1151C874A2491BD0AC84EE95A47" descr="Picture"/>
        <xdr:cNvPicPr/>
      </xdr:nvPicPr>
      <xdr:blipFill>
        <a:blip r:embed="rId28" cstate="print"/>
        <a:stretch>
          <a:fillRect/>
        </a:stretch>
      </xdr:blipFill>
      <xdr:spPr>
        <a:xfrm>
          <a:off x="475488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30" name="ID_E6E8F6401A784506A1A6AF5C4DA7763F" descr="Picture"/>
        <xdr:cNvPicPr/>
      </xdr:nvPicPr>
      <xdr:blipFill>
        <a:blip r:embed="rId29" cstate="print"/>
        <a:stretch>
          <a:fillRect/>
        </a:stretch>
      </xdr:blipFill>
      <xdr:spPr>
        <a:xfrm>
          <a:off x="534924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31" name="ID_3F3953E4257442248B5BD2BC8D44771A" descr="Picture"/>
        <xdr:cNvPicPr/>
      </xdr:nvPicPr>
      <xdr:blipFill>
        <a:blip r:embed="rId30" cstate="print"/>
        <a:stretch>
          <a:fillRect/>
        </a:stretch>
      </xdr:blipFill>
      <xdr:spPr>
        <a:xfrm>
          <a:off x="594360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32" name="ID_321C716874FD490399DAF83A26EB363E" descr="Picture"/>
        <xdr:cNvPicPr/>
      </xdr:nvPicPr>
      <xdr:blipFill>
        <a:blip r:embed="rId31" cstate="print"/>
        <a:stretch>
          <a:fillRect/>
        </a:stretch>
      </xdr:blipFill>
      <xdr:spPr>
        <a:xfrm>
          <a:off x="475488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33" name="ID_C25D40B55CEB4AED9B5CA399D76DEA62" descr="Picture"/>
        <xdr:cNvPicPr/>
      </xdr:nvPicPr>
      <xdr:blipFill>
        <a:blip r:embed="rId32" cstate="print"/>
        <a:stretch>
          <a:fillRect/>
        </a:stretch>
      </xdr:blipFill>
      <xdr:spPr>
        <a:xfrm>
          <a:off x="534924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34" name="ID_41EE60DF0D8B407D98BC610F43B7864F" descr="Picture"/>
        <xdr:cNvPicPr/>
      </xdr:nvPicPr>
      <xdr:blipFill>
        <a:blip r:embed="rId33" cstate="print"/>
        <a:stretch>
          <a:fillRect/>
        </a:stretch>
      </xdr:blipFill>
      <xdr:spPr>
        <a:xfrm>
          <a:off x="594360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35" name="ID_96E228D62A5E4376AE42D2B2A9F88644" descr="Picture"/>
        <xdr:cNvPicPr/>
      </xdr:nvPicPr>
      <xdr:blipFill>
        <a:blip r:embed="rId34" cstate="print"/>
        <a:stretch>
          <a:fillRect/>
        </a:stretch>
      </xdr:blipFill>
      <xdr:spPr>
        <a:xfrm>
          <a:off x="475488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36" name="ID_4AADF1C052B3488EB010CCFD168C413D" descr="Picture"/>
        <xdr:cNvPicPr/>
      </xdr:nvPicPr>
      <xdr:blipFill>
        <a:blip r:embed="rId35" cstate="print"/>
        <a:stretch>
          <a:fillRect/>
        </a:stretch>
      </xdr:blipFill>
      <xdr:spPr>
        <a:xfrm>
          <a:off x="534924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37" name="ID_D6D1907E773848B0948CA49D134F4F6B" descr="Picture"/>
        <xdr:cNvPicPr/>
      </xdr:nvPicPr>
      <xdr:blipFill>
        <a:blip r:embed="rId36" cstate="print"/>
        <a:stretch>
          <a:fillRect/>
        </a:stretch>
      </xdr:blipFill>
      <xdr:spPr>
        <a:xfrm>
          <a:off x="594360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38" name="ID_629DCD42ABB54F2F808BE9113049E077" descr="Picture"/>
        <xdr:cNvPicPr/>
      </xdr:nvPicPr>
      <xdr:blipFill>
        <a:blip r:embed="rId37" cstate="print"/>
        <a:stretch>
          <a:fillRect/>
        </a:stretch>
      </xdr:blipFill>
      <xdr:spPr>
        <a:xfrm>
          <a:off x="475488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39" name="ID_4FC6EC3F1CCA4FA0ACCFB3B3B60B6EE5" descr="Picture"/>
        <xdr:cNvPicPr/>
      </xdr:nvPicPr>
      <xdr:blipFill>
        <a:blip r:embed="rId38" cstate="print"/>
        <a:stretch>
          <a:fillRect/>
        </a:stretch>
      </xdr:blipFill>
      <xdr:spPr>
        <a:xfrm>
          <a:off x="534924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40" name="ID_CC4945D22ED14135B4A9FBF59D9B31C9" descr="Picture"/>
        <xdr:cNvPicPr/>
      </xdr:nvPicPr>
      <xdr:blipFill>
        <a:blip r:embed="rId39" cstate="print"/>
        <a:stretch>
          <a:fillRect/>
        </a:stretch>
      </xdr:blipFill>
      <xdr:spPr>
        <a:xfrm>
          <a:off x="594360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41" name="ID_48FB2178D3A4455E85DD3F28A1B0DE7E" descr="Picture"/>
        <xdr:cNvPicPr/>
      </xdr:nvPicPr>
      <xdr:blipFill>
        <a:blip r:embed="rId40" cstate="print"/>
        <a:stretch>
          <a:fillRect/>
        </a:stretch>
      </xdr:blipFill>
      <xdr:spPr>
        <a:xfrm>
          <a:off x="475488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42" name="ID_CE5208A63B4F4A418EF28E212F2AE0B6" descr="Picture"/>
        <xdr:cNvPicPr/>
      </xdr:nvPicPr>
      <xdr:blipFill>
        <a:blip r:embed="rId41" cstate="print"/>
        <a:stretch>
          <a:fillRect/>
        </a:stretch>
      </xdr:blipFill>
      <xdr:spPr>
        <a:xfrm>
          <a:off x="534924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43" name="ID_44BFE08C96F442B3B2B4507FC3DF513C" descr="Picture"/>
        <xdr:cNvPicPr/>
      </xdr:nvPicPr>
      <xdr:blipFill>
        <a:blip r:embed="rId42" cstate="print"/>
        <a:stretch>
          <a:fillRect/>
        </a:stretch>
      </xdr:blipFill>
      <xdr:spPr>
        <a:xfrm>
          <a:off x="594360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44" name="ID_AEBFFB5445CD45B7B0773C5F0A57C3D4" descr="Picture"/>
        <xdr:cNvPicPr/>
      </xdr:nvPicPr>
      <xdr:blipFill>
        <a:blip r:embed="rId43" cstate="print"/>
        <a:stretch>
          <a:fillRect/>
        </a:stretch>
      </xdr:blipFill>
      <xdr:spPr>
        <a:xfrm>
          <a:off x="475488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45" name="ID_F53813B277C64B49992223E389193493" descr="Picture"/>
        <xdr:cNvPicPr/>
      </xdr:nvPicPr>
      <xdr:blipFill>
        <a:blip r:embed="rId44" cstate="print"/>
        <a:stretch>
          <a:fillRect/>
        </a:stretch>
      </xdr:blipFill>
      <xdr:spPr>
        <a:xfrm>
          <a:off x="534924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46" name="ID_E648832E4E854ABF8867DE3605F725C9" descr="Picture"/>
        <xdr:cNvPicPr/>
      </xdr:nvPicPr>
      <xdr:blipFill>
        <a:blip r:embed="rId45" cstate="print"/>
        <a:stretch>
          <a:fillRect/>
        </a:stretch>
      </xdr:blipFill>
      <xdr:spPr>
        <a:xfrm>
          <a:off x="594360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47" name="ID_1535B4596AFD4B3FA8A88E796A9F240C" descr="Picture"/>
        <xdr:cNvPicPr/>
      </xdr:nvPicPr>
      <xdr:blipFill>
        <a:blip r:embed="rId46" cstate="print"/>
        <a:stretch>
          <a:fillRect/>
        </a:stretch>
      </xdr:blipFill>
      <xdr:spPr>
        <a:xfrm>
          <a:off x="475488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48" name="ID_A7E152EE74834508BF7C0330B74E19F5" descr="Picture"/>
        <xdr:cNvPicPr/>
      </xdr:nvPicPr>
      <xdr:blipFill>
        <a:blip r:embed="rId47" cstate="print"/>
        <a:stretch>
          <a:fillRect/>
        </a:stretch>
      </xdr:blipFill>
      <xdr:spPr>
        <a:xfrm>
          <a:off x="534924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49" name="ID_6B4DD66782AA4E82B627FDC70FBDDC63" descr="Picture"/>
        <xdr:cNvPicPr/>
      </xdr:nvPicPr>
      <xdr:blipFill>
        <a:blip r:embed="rId48" cstate="print"/>
        <a:stretch>
          <a:fillRect/>
        </a:stretch>
      </xdr:blipFill>
      <xdr:spPr>
        <a:xfrm>
          <a:off x="594360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50" name="ID_086AE83CEFC4456092EB5B12E24E5B8F" descr="Picture"/>
        <xdr:cNvPicPr/>
      </xdr:nvPicPr>
      <xdr:blipFill>
        <a:blip r:embed="rId49" cstate="print"/>
        <a:stretch>
          <a:fillRect/>
        </a:stretch>
      </xdr:blipFill>
      <xdr:spPr>
        <a:xfrm>
          <a:off x="475488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51" name="ID_9E61DDC861274E8F901C3990B93C1454" descr="Picture"/>
        <xdr:cNvPicPr/>
      </xdr:nvPicPr>
      <xdr:blipFill>
        <a:blip r:embed="rId50" cstate="print"/>
        <a:stretch>
          <a:fillRect/>
        </a:stretch>
      </xdr:blipFill>
      <xdr:spPr>
        <a:xfrm>
          <a:off x="534924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52" name="ID_86A6BDA095124CEFAC7EF33FDEF3746B" descr="Picture"/>
        <xdr:cNvPicPr/>
      </xdr:nvPicPr>
      <xdr:blipFill>
        <a:blip r:embed="rId51" cstate="print"/>
        <a:stretch>
          <a:fillRect/>
        </a:stretch>
      </xdr:blipFill>
      <xdr:spPr>
        <a:xfrm>
          <a:off x="594360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53" name="ID_585E1893A2CC410CBDF866B29351C1EE" descr="Picture"/>
        <xdr:cNvPicPr/>
      </xdr:nvPicPr>
      <xdr:blipFill>
        <a:blip r:embed="rId52" cstate="print"/>
        <a:stretch>
          <a:fillRect/>
        </a:stretch>
      </xdr:blipFill>
      <xdr:spPr>
        <a:xfrm>
          <a:off x="475488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54" name="ID_FD90E88195E74D6D862B379F1C709996" descr="Picture"/>
        <xdr:cNvPicPr/>
      </xdr:nvPicPr>
      <xdr:blipFill>
        <a:blip r:embed="rId53" cstate="print"/>
        <a:stretch>
          <a:fillRect/>
        </a:stretch>
      </xdr:blipFill>
      <xdr:spPr>
        <a:xfrm>
          <a:off x="534924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55" name="ID_BC1FEB849F054EE1B830685994C7A2F3" descr="Picture"/>
        <xdr:cNvPicPr/>
      </xdr:nvPicPr>
      <xdr:blipFill>
        <a:blip r:embed="rId54" cstate="print"/>
        <a:stretch>
          <a:fillRect/>
        </a:stretch>
      </xdr:blipFill>
      <xdr:spPr>
        <a:xfrm>
          <a:off x="594360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56" name="ID_9F63078D513A4DD3A7883C3FC54B860E" descr="Picture"/>
        <xdr:cNvPicPr/>
      </xdr:nvPicPr>
      <xdr:blipFill>
        <a:blip r:embed="rId55" cstate="print"/>
        <a:stretch>
          <a:fillRect/>
        </a:stretch>
      </xdr:blipFill>
      <xdr:spPr>
        <a:xfrm>
          <a:off x="475488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57" name="ID_786041F759C14BE59AC0F16B46C618BE" descr="Picture"/>
        <xdr:cNvPicPr/>
      </xdr:nvPicPr>
      <xdr:blipFill>
        <a:blip r:embed="rId56" cstate="print"/>
        <a:stretch>
          <a:fillRect/>
        </a:stretch>
      </xdr:blipFill>
      <xdr:spPr>
        <a:xfrm>
          <a:off x="534924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58" name="ID_8F70E9AC17C341EE9C4942033CFC2331" descr="Picture"/>
        <xdr:cNvPicPr/>
      </xdr:nvPicPr>
      <xdr:blipFill>
        <a:blip r:embed="rId57" cstate="print"/>
        <a:stretch>
          <a:fillRect/>
        </a:stretch>
      </xdr:blipFill>
      <xdr:spPr>
        <a:xfrm>
          <a:off x="594360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59" name="ID_7CCB19177E6545739AB5CE341987BF96" descr="Picture"/>
        <xdr:cNvPicPr/>
      </xdr:nvPicPr>
      <xdr:blipFill>
        <a:blip r:embed="rId58" cstate="print"/>
        <a:stretch>
          <a:fillRect/>
        </a:stretch>
      </xdr:blipFill>
      <xdr:spPr>
        <a:xfrm>
          <a:off x="475488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60" name="ID_BE9CE623C3B4447BB039CADD85E1C117" descr="Picture"/>
        <xdr:cNvPicPr/>
      </xdr:nvPicPr>
      <xdr:blipFill>
        <a:blip r:embed="rId59" cstate="print"/>
        <a:stretch>
          <a:fillRect/>
        </a:stretch>
      </xdr:blipFill>
      <xdr:spPr>
        <a:xfrm>
          <a:off x="534924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61" name="ID_4101B3CDDD7241958D49A52FC3832865" descr="Picture"/>
        <xdr:cNvPicPr/>
      </xdr:nvPicPr>
      <xdr:blipFill>
        <a:blip r:embed="rId60" cstate="print"/>
        <a:stretch>
          <a:fillRect/>
        </a:stretch>
      </xdr:blipFill>
      <xdr:spPr>
        <a:xfrm>
          <a:off x="594360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62" name="ID_FBAF4E5473CD4A13B73752C53B713306" descr="Picture"/>
        <xdr:cNvPicPr/>
      </xdr:nvPicPr>
      <xdr:blipFill>
        <a:blip r:embed="rId61" cstate="print"/>
        <a:stretch>
          <a:fillRect/>
        </a:stretch>
      </xdr:blipFill>
      <xdr:spPr>
        <a:xfrm>
          <a:off x="475488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63" name="ID_86D4960210F747E8B1B8024D66EE09E4" descr="Picture"/>
        <xdr:cNvPicPr/>
      </xdr:nvPicPr>
      <xdr:blipFill>
        <a:blip r:embed="rId62" cstate="print"/>
        <a:stretch>
          <a:fillRect/>
        </a:stretch>
      </xdr:blipFill>
      <xdr:spPr>
        <a:xfrm>
          <a:off x="534924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64" name="ID_C910EE123D19447F9116792DCCE2FE03" descr="Picture"/>
        <xdr:cNvPicPr/>
      </xdr:nvPicPr>
      <xdr:blipFill>
        <a:blip r:embed="rId63" cstate="print"/>
        <a:stretch>
          <a:fillRect/>
        </a:stretch>
      </xdr:blipFill>
      <xdr:spPr>
        <a:xfrm>
          <a:off x="594360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65" name="ID_F1851426FAC5419AAC816A942BD21251" descr="Picture"/>
        <xdr:cNvPicPr/>
      </xdr:nvPicPr>
      <xdr:blipFill>
        <a:blip r:embed="rId64" cstate="print"/>
        <a:stretch>
          <a:fillRect/>
        </a:stretch>
      </xdr:blipFill>
      <xdr:spPr>
        <a:xfrm>
          <a:off x="475488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66" name="ID_583CB5BED7154313876D860428B639BC" descr="Picture"/>
        <xdr:cNvPicPr/>
      </xdr:nvPicPr>
      <xdr:blipFill>
        <a:blip r:embed="rId65" cstate="print"/>
        <a:stretch>
          <a:fillRect/>
        </a:stretch>
      </xdr:blipFill>
      <xdr:spPr>
        <a:xfrm>
          <a:off x="534924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67" name="ID_083E8323178E4E0398C70FE89B077DFA" descr="Picture"/>
        <xdr:cNvPicPr/>
      </xdr:nvPicPr>
      <xdr:blipFill>
        <a:blip r:embed="rId66" cstate="print"/>
        <a:stretch>
          <a:fillRect/>
        </a:stretch>
      </xdr:blipFill>
      <xdr:spPr>
        <a:xfrm>
          <a:off x="594360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68" name="ID_4E6175BA5348471299267A07BDB74EC1" descr="Picture"/>
        <xdr:cNvPicPr/>
      </xdr:nvPicPr>
      <xdr:blipFill>
        <a:blip r:embed="rId67" cstate="print"/>
        <a:stretch>
          <a:fillRect/>
        </a:stretch>
      </xdr:blipFill>
      <xdr:spPr>
        <a:xfrm>
          <a:off x="4754880" y="4907280"/>
          <a:ext cx="476250" cy="521970"/>
        </a:xfrm>
        <a:prstGeom prst="rect">
          <a:avLst/>
        </a:prstGeom>
      </xdr:spPr>
    </xdr:pic>
  </etc:cellImage>
  <etc:cellImage>
    <xdr:pic>
      <xdr:nvPicPr>
        <xdr:cNvPr id="69" name="ID_FA01F1191A934F149B7F82D4FE07E127" descr="Picture"/>
        <xdr:cNvPicPr/>
      </xdr:nvPicPr>
      <xdr:blipFill>
        <a:blip r:embed="rId68" cstate="print"/>
        <a:stretch>
          <a:fillRect/>
        </a:stretch>
      </xdr:blipFill>
      <xdr:spPr>
        <a:xfrm>
          <a:off x="5349240" y="4907280"/>
          <a:ext cx="476250" cy="521970"/>
        </a:xfrm>
        <a:prstGeom prst="rect">
          <a:avLst/>
        </a:prstGeom>
      </xdr:spPr>
    </xdr:pic>
  </etc:cellImage>
  <etc:cellImage>
    <xdr:pic>
      <xdr:nvPicPr>
        <xdr:cNvPr id="70" name="ID_121D56929873445EA894AFB124BE0139" descr="Picture"/>
        <xdr:cNvPicPr/>
      </xdr:nvPicPr>
      <xdr:blipFill>
        <a:blip r:embed="rId69" cstate="print"/>
        <a:stretch>
          <a:fillRect/>
        </a:stretch>
      </xdr:blipFill>
      <xdr:spPr>
        <a:xfrm>
          <a:off x="5943600" y="4907280"/>
          <a:ext cx="476250" cy="521970"/>
        </a:xfrm>
        <a:prstGeom prst="rect">
          <a:avLst/>
        </a:prstGeom>
      </xdr:spPr>
    </xdr:pic>
  </etc:cellImage>
  <etc:cellImage>
    <xdr:pic>
      <xdr:nvPicPr>
        <xdr:cNvPr id="71" name="ID_5017D16302704AC694A95108FE1B32A0" descr="Picture"/>
        <xdr:cNvPicPr/>
      </xdr:nvPicPr>
      <xdr:blipFill>
        <a:blip r:embed="rId70" cstate="print"/>
        <a:stretch>
          <a:fillRect/>
        </a:stretch>
      </xdr:blipFill>
      <xdr:spPr>
        <a:xfrm>
          <a:off x="475488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72" name="ID_9E6AEA23FD024B778A0D293C2E4563FC" descr="Picture"/>
        <xdr:cNvPicPr/>
      </xdr:nvPicPr>
      <xdr:blipFill>
        <a:blip r:embed="rId71" cstate="print"/>
        <a:stretch>
          <a:fillRect/>
        </a:stretch>
      </xdr:blipFill>
      <xdr:spPr>
        <a:xfrm>
          <a:off x="534924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73" name="ID_8F15D3C6BB0D4155B3EB6337B2D41437" descr="Picture"/>
        <xdr:cNvPicPr/>
      </xdr:nvPicPr>
      <xdr:blipFill>
        <a:blip r:embed="rId72" cstate="print"/>
        <a:stretch>
          <a:fillRect/>
        </a:stretch>
      </xdr:blipFill>
      <xdr:spPr>
        <a:xfrm>
          <a:off x="594360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74" name="ID_F4BCE8176D8F43F2BC8DB9477F06A9BC" descr="Picture"/>
        <xdr:cNvPicPr/>
      </xdr:nvPicPr>
      <xdr:blipFill>
        <a:blip r:embed="rId73" cstate="print"/>
        <a:stretch>
          <a:fillRect/>
        </a:stretch>
      </xdr:blipFill>
      <xdr:spPr>
        <a:xfrm>
          <a:off x="475488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75" name="ID_0B2443A5CF754AE7A373B3BACCE12F12" descr="Picture"/>
        <xdr:cNvPicPr/>
      </xdr:nvPicPr>
      <xdr:blipFill>
        <a:blip r:embed="rId74" cstate="print"/>
        <a:stretch>
          <a:fillRect/>
        </a:stretch>
      </xdr:blipFill>
      <xdr:spPr>
        <a:xfrm>
          <a:off x="534924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76" name="ID_16443DBC5A5C4A54BF93FF482A34FD73" descr="Picture"/>
        <xdr:cNvPicPr/>
      </xdr:nvPicPr>
      <xdr:blipFill>
        <a:blip r:embed="rId75" cstate="print"/>
        <a:stretch>
          <a:fillRect/>
        </a:stretch>
      </xdr:blipFill>
      <xdr:spPr>
        <a:xfrm>
          <a:off x="594360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77" name="ID_08AF73EA147D4F1CBB2A3A50A28BEFF5" descr="Picture"/>
        <xdr:cNvPicPr/>
      </xdr:nvPicPr>
      <xdr:blipFill>
        <a:blip r:embed="rId76" cstate="print"/>
        <a:stretch>
          <a:fillRect/>
        </a:stretch>
      </xdr:blipFill>
      <xdr:spPr>
        <a:xfrm>
          <a:off x="475488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78" name="ID_D61525FA86BF412A97B4562E7F6D83FE" descr="Picture"/>
        <xdr:cNvPicPr/>
      </xdr:nvPicPr>
      <xdr:blipFill>
        <a:blip r:embed="rId77" cstate="print"/>
        <a:stretch>
          <a:fillRect/>
        </a:stretch>
      </xdr:blipFill>
      <xdr:spPr>
        <a:xfrm>
          <a:off x="534924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79" name="ID_81FE229002764A329EB3CA18BE26F54A" descr="Picture"/>
        <xdr:cNvPicPr/>
      </xdr:nvPicPr>
      <xdr:blipFill>
        <a:blip r:embed="rId78" cstate="print"/>
        <a:stretch>
          <a:fillRect/>
        </a:stretch>
      </xdr:blipFill>
      <xdr:spPr>
        <a:xfrm>
          <a:off x="594360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80" name="ID_7594B1C8824548BE85C1A6A9EBAB681C" descr="Picture"/>
        <xdr:cNvPicPr/>
      </xdr:nvPicPr>
      <xdr:blipFill>
        <a:blip r:embed="rId79" cstate="print"/>
        <a:stretch>
          <a:fillRect/>
        </a:stretch>
      </xdr:blipFill>
      <xdr:spPr>
        <a:xfrm>
          <a:off x="475488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81" name="ID_5532D2EFA0C04D2683A54E83ECEBC9CF" descr="Picture"/>
        <xdr:cNvPicPr/>
      </xdr:nvPicPr>
      <xdr:blipFill>
        <a:blip r:embed="rId80" cstate="print"/>
        <a:stretch>
          <a:fillRect/>
        </a:stretch>
      </xdr:blipFill>
      <xdr:spPr>
        <a:xfrm>
          <a:off x="534924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82" name="ID_879BF38BE62E4DB7BD76E9B64225DEF9" descr="Picture"/>
        <xdr:cNvPicPr/>
      </xdr:nvPicPr>
      <xdr:blipFill>
        <a:blip r:embed="rId81" cstate="print"/>
        <a:stretch>
          <a:fillRect/>
        </a:stretch>
      </xdr:blipFill>
      <xdr:spPr>
        <a:xfrm>
          <a:off x="594360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83" name="ID_AE4682DDA8994F44849245FC40339E47" descr="Picture"/>
        <xdr:cNvPicPr/>
      </xdr:nvPicPr>
      <xdr:blipFill>
        <a:blip r:embed="rId82" cstate="print"/>
        <a:stretch>
          <a:fillRect/>
        </a:stretch>
      </xdr:blipFill>
      <xdr:spPr>
        <a:xfrm>
          <a:off x="475488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84" name="ID_6101EE96BB0E46C8945F96AE5597F010" descr="Picture"/>
        <xdr:cNvPicPr/>
      </xdr:nvPicPr>
      <xdr:blipFill>
        <a:blip r:embed="rId83" cstate="print"/>
        <a:stretch>
          <a:fillRect/>
        </a:stretch>
      </xdr:blipFill>
      <xdr:spPr>
        <a:xfrm>
          <a:off x="534924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85" name="ID_C186B68316FA44B28D50CB7145F588D5" descr="Picture"/>
        <xdr:cNvPicPr/>
      </xdr:nvPicPr>
      <xdr:blipFill>
        <a:blip r:embed="rId84" cstate="print"/>
        <a:stretch>
          <a:fillRect/>
        </a:stretch>
      </xdr:blipFill>
      <xdr:spPr>
        <a:xfrm>
          <a:off x="594360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86" name="ID_F1B7AA73006745159F2ABB59A1BE6F4E" descr="Picture"/>
        <xdr:cNvPicPr/>
      </xdr:nvPicPr>
      <xdr:blipFill>
        <a:blip r:embed="rId85" cstate="print"/>
        <a:stretch>
          <a:fillRect/>
        </a:stretch>
      </xdr:blipFill>
      <xdr:spPr>
        <a:xfrm>
          <a:off x="475488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87" name="ID_F00AC9A616A8440586C5A46C08E996B9" descr="Picture"/>
        <xdr:cNvPicPr/>
      </xdr:nvPicPr>
      <xdr:blipFill>
        <a:blip r:embed="rId86" cstate="print"/>
        <a:stretch>
          <a:fillRect/>
        </a:stretch>
      </xdr:blipFill>
      <xdr:spPr>
        <a:xfrm>
          <a:off x="534924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88" name="ID_62E2640687044C65B69FA541DE37CBE6" descr="Picture"/>
        <xdr:cNvPicPr/>
      </xdr:nvPicPr>
      <xdr:blipFill>
        <a:blip r:embed="rId87" cstate="print"/>
        <a:stretch>
          <a:fillRect/>
        </a:stretch>
      </xdr:blipFill>
      <xdr:spPr>
        <a:xfrm>
          <a:off x="594360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89" name="ID_106497B6DC4E450691A4A30AB578A783" descr="Picture"/>
        <xdr:cNvPicPr/>
      </xdr:nvPicPr>
      <xdr:blipFill>
        <a:blip r:embed="rId88" cstate="print"/>
        <a:stretch>
          <a:fillRect/>
        </a:stretch>
      </xdr:blipFill>
      <xdr:spPr>
        <a:xfrm>
          <a:off x="475488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90" name="ID_ACB1FC1438FF4C2AA8876995F932A8E4" descr="Picture"/>
        <xdr:cNvPicPr/>
      </xdr:nvPicPr>
      <xdr:blipFill>
        <a:blip r:embed="rId89" cstate="print"/>
        <a:stretch>
          <a:fillRect/>
        </a:stretch>
      </xdr:blipFill>
      <xdr:spPr>
        <a:xfrm>
          <a:off x="534924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91" name="ID_92F9AD6ED7DE4922A4F68B79B392EB54" descr="Picture"/>
        <xdr:cNvPicPr/>
      </xdr:nvPicPr>
      <xdr:blipFill>
        <a:blip r:embed="rId90" cstate="print"/>
        <a:stretch>
          <a:fillRect/>
        </a:stretch>
      </xdr:blipFill>
      <xdr:spPr>
        <a:xfrm>
          <a:off x="594360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92" name="ID_05873094A3364459A4B57BA721FCA459" descr="Picture"/>
        <xdr:cNvPicPr/>
      </xdr:nvPicPr>
      <xdr:blipFill>
        <a:blip r:embed="rId91" cstate="print"/>
        <a:stretch>
          <a:fillRect/>
        </a:stretch>
      </xdr:blipFill>
      <xdr:spPr>
        <a:xfrm>
          <a:off x="475488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93" name="ID_6E46B11FC13748F2AC94FC1878EEDFC8" descr="Picture"/>
        <xdr:cNvPicPr/>
      </xdr:nvPicPr>
      <xdr:blipFill>
        <a:blip r:embed="rId92" cstate="print"/>
        <a:stretch>
          <a:fillRect/>
        </a:stretch>
      </xdr:blipFill>
      <xdr:spPr>
        <a:xfrm>
          <a:off x="534924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94" name="ID_F0A9C88719104AEFA0F1080794CC7301" descr="Picture"/>
        <xdr:cNvPicPr/>
      </xdr:nvPicPr>
      <xdr:blipFill>
        <a:blip r:embed="rId93" cstate="print"/>
        <a:stretch>
          <a:fillRect/>
        </a:stretch>
      </xdr:blipFill>
      <xdr:spPr>
        <a:xfrm>
          <a:off x="594360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95" name="ID_69BC9514D5524764B7CF2A99AB83192C" descr="Picture"/>
        <xdr:cNvPicPr/>
      </xdr:nvPicPr>
      <xdr:blipFill>
        <a:blip r:embed="rId94" cstate="print"/>
        <a:stretch>
          <a:fillRect/>
        </a:stretch>
      </xdr:blipFill>
      <xdr:spPr>
        <a:xfrm>
          <a:off x="475488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96" name="ID_29D38D2BB1444667A7DF6E0BF251F70B" descr="Picture"/>
        <xdr:cNvPicPr/>
      </xdr:nvPicPr>
      <xdr:blipFill>
        <a:blip r:embed="rId95" cstate="print"/>
        <a:stretch>
          <a:fillRect/>
        </a:stretch>
      </xdr:blipFill>
      <xdr:spPr>
        <a:xfrm>
          <a:off x="534924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97" name="ID_AB5FC40CABB6416795F8D82954A397AB" descr="Picture"/>
        <xdr:cNvPicPr/>
      </xdr:nvPicPr>
      <xdr:blipFill>
        <a:blip r:embed="rId96" cstate="print"/>
        <a:stretch>
          <a:fillRect/>
        </a:stretch>
      </xdr:blipFill>
      <xdr:spPr>
        <a:xfrm>
          <a:off x="594360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98" name="ID_DD8E0356FA734699A7552FB27D021921" descr="Picture"/>
        <xdr:cNvPicPr/>
      </xdr:nvPicPr>
      <xdr:blipFill>
        <a:blip r:embed="rId97" cstate="print"/>
        <a:stretch>
          <a:fillRect/>
        </a:stretch>
      </xdr:blipFill>
      <xdr:spPr>
        <a:xfrm>
          <a:off x="475488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99" name="ID_2CD7F865260E442897FC142679AAFEB0" descr="Picture"/>
        <xdr:cNvPicPr/>
      </xdr:nvPicPr>
      <xdr:blipFill>
        <a:blip r:embed="rId98" cstate="print"/>
        <a:stretch>
          <a:fillRect/>
        </a:stretch>
      </xdr:blipFill>
      <xdr:spPr>
        <a:xfrm>
          <a:off x="534924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100" name="ID_1F8BF7463EB84CFF86D1021AD86F4EE8" descr="Picture"/>
        <xdr:cNvPicPr/>
      </xdr:nvPicPr>
      <xdr:blipFill>
        <a:blip r:embed="rId99" cstate="print"/>
        <a:stretch>
          <a:fillRect/>
        </a:stretch>
      </xdr:blipFill>
      <xdr:spPr>
        <a:xfrm>
          <a:off x="594360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101" name="ID_9949569D47F24D7E92F55BC85630C0B3" descr="Picture"/>
        <xdr:cNvPicPr/>
      </xdr:nvPicPr>
      <xdr:blipFill>
        <a:blip r:embed="rId100" cstate="print"/>
        <a:stretch>
          <a:fillRect/>
        </a:stretch>
      </xdr:blipFill>
      <xdr:spPr>
        <a:xfrm>
          <a:off x="475488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102" name="ID_8853DFCFE79443818BAD47B111CDD4F9" descr="Picture"/>
        <xdr:cNvPicPr/>
      </xdr:nvPicPr>
      <xdr:blipFill>
        <a:blip r:embed="rId101" cstate="print"/>
        <a:stretch>
          <a:fillRect/>
        </a:stretch>
      </xdr:blipFill>
      <xdr:spPr>
        <a:xfrm>
          <a:off x="534924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103" name="ID_746EB2F9BD8249C4A1B2B2F530FBC394" descr="Picture"/>
        <xdr:cNvPicPr/>
      </xdr:nvPicPr>
      <xdr:blipFill>
        <a:blip r:embed="rId102" cstate="print"/>
        <a:stretch>
          <a:fillRect/>
        </a:stretch>
      </xdr:blipFill>
      <xdr:spPr>
        <a:xfrm>
          <a:off x="594360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104" name="ID_D818758F46C94815A437D20371DB8000" descr="Picture"/>
        <xdr:cNvPicPr/>
      </xdr:nvPicPr>
      <xdr:blipFill>
        <a:blip r:embed="rId103" cstate="print"/>
        <a:stretch>
          <a:fillRect/>
        </a:stretch>
      </xdr:blipFill>
      <xdr:spPr>
        <a:xfrm>
          <a:off x="475488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105" name="ID_4FE183AE612742298D5BBFB88B2EE092" descr="Picture"/>
        <xdr:cNvPicPr/>
      </xdr:nvPicPr>
      <xdr:blipFill>
        <a:blip r:embed="rId104" cstate="print"/>
        <a:stretch>
          <a:fillRect/>
        </a:stretch>
      </xdr:blipFill>
      <xdr:spPr>
        <a:xfrm>
          <a:off x="534924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106" name="ID_FBD185AEFB9F477EB99D2E70A327CBA4" descr="Picture"/>
        <xdr:cNvPicPr/>
      </xdr:nvPicPr>
      <xdr:blipFill>
        <a:blip r:embed="rId105" cstate="print"/>
        <a:stretch>
          <a:fillRect/>
        </a:stretch>
      </xdr:blipFill>
      <xdr:spPr>
        <a:xfrm>
          <a:off x="594360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107" name="ID_9D9EF8717E484A3D8BCA9CCCCCD580A4" descr="Picture"/>
        <xdr:cNvPicPr/>
      </xdr:nvPicPr>
      <xdr:blipFill>
        <a:blip r:embed="rId106" cstate="print"/>
        <a:stretch>
          <a:fillRect/>
        </a:stretch>
      </xdr:blipFill>
      <xdr:spPr>
        <a:xfrm>
          <a:off x="475488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108" name="ID_ED51A53CACB544CA942EBFCDF0437FB1" descr="Picture"/>
        <xdr:cNvPicPr/>
      </xdr:nvPicPr>
      <xdr:blipFill>
        <a:blip r:embed="rId107" cstate="print"/>
        <a:stretch>
          <a:fillRect/>
        </a:stretch>
      </xdr:blipFill>
      <xdr:spPr>
        <a:xfrm>
          <a:off x="534924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109" name="ID_9AFF4ABA937A42F48E9C97CC110AD4A3" descr="Picture"/>
        <xdr:cNvPicPr/>
      </xdr:nvPicPr>
      <xdr:blipFill>
        <a:blip r:embed="rId108" cstate="print"/>
        <a:stretch>
          <a:fillRect/>
        </a:stretch>
      </xdr:blipFill>
      <xdr:spPr>
        <a:xfrm>
          <a:off x="594360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110" name="ID_2521249885784E24953471F2192E5837" descr="Picture"/>
        <xdr:cNvPicPr/>
      </xdr:nvPicPr>
      <xdr:blipFill>
        <a:blip r:embed="rId109" cstate="print"/>
        <a:stretch>
          <a:fillRect/>
        </a:stretch>
      </xdr:blipFill>
      <xdr:spPr>
        <a:xfrm>
          <a:off x="475488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111" name="ID_D1C22514676E4146AE6D1192CBCF66B7" descr="Picture"/>
        <xdr:cNvPicPr/>
      </xdr:nvPicPr>
      <xdr:blipFill>
        <a:blip r:embed="rId110" cstate="print"/>
        <a:stretch>
          <a:fillRect/>
        </a:stretch>
      </xdr:blipFill>
      <xdr:spPr>
        <a:xfrm>
          <a:off x="534924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112" name="ID_5C14CA59642A4BC78727AB8D68FC7FB5" descr="Picture"/>
        <xdr:cNvPicPr/>
      </xdr:nvPicPr>
      <xdr:blipFill>
        <a:blip r:embed="rId111" cstate="print"/>
        <a:stretch>
          <a:fillRect/>
        </a:stretch>
      </xdr:blipFill>
      <xdr:spPr>
        <a:xfrm>
          <a:off x="594360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113" name="ID_1E475E6AB84A497FB563E8662F6D7E76" descr="Picture"/>
        <xdr:cNvPicPr/>
      </xdr:nvPicPr>
      <xdr:blipFill>
        <a:blip r:embed="rId112" cstate="print"/>
        <a:stretch>
          <a:fillRect/>
        </a:stretch>
      </xdr:blipFill>
      <xdr:spPr>
        <a:xfrm>
          <a:off x="4754880" y="8107680"/>
          <a:ext cx="476250" cy="521970"/>
        </a:xfrm>
        <a:prstGeom prst="rect">
          <a:avLst/>
        </a:prstGeom>
      </xdr:spPr>
    </xdr:pic>
  </etc:cellImage>
  <etc:cellImage>
    <xdr:pic>
      <xdr:nvPicPr>
        <xdr:cNvPr id="114" name="ID_52DCF92DB3E045F1B050D801A96A234D" descr="Picture"/>
        <xdr:cNvPicPr/>
      </xdr:nvPicPr>
      <xdr:blipFill>
        <a:blip r:embed="rId113" cstate="print"/>
        <a:stretch>
          <a:fillRect/>
        </a:stretch>
      </xdr:blipFill>
      <xdr:spPr>
        <a:xfrm>
          <a:off x="5349240" y="8107680"/>
          <a:ext cx="476250" cy="521970"/>
        </a:xfrm>
        <a:prstGeom prst="rect">
          <a:avLst/>
        </a:prstGeom>
      </xdr:spPr>
    </xdr:pic>
  </etc:cellImage>
  <etc:cellImage>
    <xdr:pic>
      <xdr:nvPicPr>
        <xdr:cNvPr id="115" name="ID_B4731B63E5B247CFBB3FCD6725B35C60" descr="Picture"/>
        <xdr:cNvPicPr/>
      </xdr:nvPicPr>
      <xdr:blipFill>
        <a:blip r:embed="rId114" cstate="print"/>
        <a:stretch>
          <a:fillRect/>
        </a:stretch>
      </xdr:blipFill>
      <xdr:spPr>
        <a:xfrm>
          <a:off x="5943600" y="8107680"/>
          <a:ext cx="476250" cy="521970"/>
        </a:xfrm>
        <a:prstGeom prst="rect">
          <a:avLst/>
        </a:prstGeom>
      </xdr:spPr>
    </xdr:pic>
  </etc:cellImage>
  <etc:cellImage>
    <xdr:pic>
      <xdr:nvPicPr>
        <xdr:cNvPr id="116" name="ID_FFE958F35D244713BD321D42620354F7" descr="Picture"/>
        <xdr:cNvPicPr/>
      </xdr:nvPicPr>
      <xdr:blipFill>
        <a:blip r:embed="rId115" cstate="print"/>
        <a:stretch>
          <a:fillRect/>
        </a:stretch>
      </xdr:blipFill>
      <xdr:spPr>
        <a:xfrm>
          <a:off x="4754880" y="8321040"/>
          <a:ext cx="476250" cy="521970"/>
        </a:xfrm>
        <a:prstGeom prst="rect">
          <a:avLst/>
        </a:prstGeom>
      </xdr:spPr>
    </xdr:pic>
  </etc:cellImage>
  <etc:cellImage>
    <xdr:pic>
      <xdr:nvPicPr>
        <xdr:cNvPr id="117" name="ID_CA0CA46BBB024CBE817ACDBE225685B4" descr="Picture"/>
        <xdr:cNvPicPr/>
      </xdr:nvPicPr>
      <xdr:blipFill>
        <a:blip r:embed="rId116" cstate="print"/>
        <a:stretch>
          <a:fillRect/>
        </a:stretch>
      </xdr:blipFill>
      <xdr:spPr>
        <a:xfrm>
          <a:off x="5349240" y="8321040"/>
          <a:ext cx="476250" cy="521970"/>
        </a:xfrm>
        <a:prstGeom prst="rect">
          <a:avLst/>
        </a:prstGeom>
      </xdr:spPr>
    </xdr:pic>
  </etc:cellImage>
  <etc:cellImage>
    <xdr:pic>
      <xdr:nvPicPr>
        <xdr:cNvPr id="118" name="ID_D8186C86B1A9486793D55759899D7206" descr="Picture"/>
        <xdr:cNvPicPr/>
      </xdr:nvPicPr>
      <xdr:blipFill>
        <a:blip r:embed="rId117" cstate="print"/>
        <a:stretch>
          <a:fillRect/>
        </a:stretch>
      </xdr:blipFill>
      <xdr:spPr>
        <a:xfrm>
          <a:off x="5943600" y="8321040"/>
          <a:ext cx="476250" cy="521970"/>
        </a:xfrm>
        <a:prstGeom prst="rect">
          <a:avLst/>
        </a:prstGeom>
      </xdr:spPr>
    </xdr:pic>
  </etc:cellImage>
  <etc:cellImage>
    <xdr:pic>
      <xdr:nvPicPr>
        <xdr:cNvPr id="119" name="ID_8B0F2EF8B78C467FBADEFA5BD6B8FA1E" descr="Picture"/>
        <xdr:cNvPicPr/>
      </xdr:nvPicPr>
      <xdr:blipFill>
        <a:blip r:embed="rId118" cstate="print"/>
        <a:stretch>
          <a:fillRect/>
        </a:stretch>
      </xdr:blipFill>
      <xdr:spPr>
        <a:xfrm>
          <a:off x="4754880" y="8534400"/>
          <a:ext cx="476250" cy="521970"/>
        </a:xfrm>
        <a:prstGeom prst="rect">
          <a:avLst/>
        </a:prstGeom>
      </xdr:spPr>
    </xdr:pic>
  </etc:cellImage>
  <etc:cellImage>
    <xdr:pic>
      <xdr:nvPicPr>
        <xdr:cNvPr id="120" name="ID_70A5905F86024C788AE344A6B7E1546F" descr="Picture"/>
        <xdr:cNvPicPr/>
      </xdr:nvPicPr>
      <xdr:blipFill>
        <a:blip r:embed="rId119" cstate="print"/>
        <a:stretch>
          <a:fillRect/>
        </a:stretch>
      </xdr:blipFill>
      <xdr:spPr>
        <a:xfrm>
          <a:off x="5349240" y="8534400"/>
          <a:ext cx="476250" cy="521970"/>
        </a:xfrm>
        <a:prstGeom prst="rect">
          <a:avLst/>
        </a:prstGeom>
      </xdr:spPr>
    </xdr:pic>
  </etc:cellImage>
  <etc:cellImage>
    <xdr:pic>
      <xdr:nvPicPr>
        <xdr:cNvPr id="121" name="ID_399C8276259746FEBA577AF14C0EB9B5" descr="Picture"/>
        <xdr:cNvPicPr/>
      </xdr:nvPicPr>
      <xdr:blipFill>
        <a:blip r:embed="rId120" cstate="print"/>
        <a:stretch>
          <a:fillRect/>
        </a:stretch>
      </xdr:blipFill>
      <xdr:spPr>
        <a:xfrm>
          <a:off x="5943600" y="8534400"/>
          <a:ext cx="476250" cy="521970"/>
        </a:xfrm>
        <a:prstGeom prst="rect">
          <a:avLst/>
        </a:prstGeom>
      </xdr:spPr>
    </xdr:pic>
  </etc:cellImage>
  <etc:cellImage>
    <xdr:pic>
      <xdr:nvPicPr>
        <xdr:cNvPr id="122" name="ID_A1CB41F354EC4677A9F79EB55276578E" descr="Picture"/>
        <xdr:cNvPicPr/>
      </xdr:nvPicPr>
      <xdr:blipFill>
        <a:blip r:embed="rId121" cstate="print"/>
        <a:stretch>
          <a:fillRect/>
        </a:stretch>
      </xdr:blipFill>
      <xdr:spPr>
        <a:xfrm>
          <a:off x="4754880" y="8747760"/>
          <a:ext cx="476250" cy="521970"/>
        </a:xfrm>
        <a:prstGeom prst="rect">
          <a:avLst/>
        </a:prstGeom>
      </xdr:spPr>
    </xdr:pic>
  </etc:cellImage>
  <etc:cellImage>
    <xdr:pic>
      <xdr:nvPicPr>
        <xdr:cNvPr id="123" name="ID_E8342506BF314F46A8A79B885E6367ED" descr="Picture"/>
        <xdr:cNvPicPr/>
      </xdr:nvPicPr>
      <xdr:blipFill>
        <a:blip r:embed="rId122" cstate="print"/>
        <a:stretch>
          <a:fillRect/>
        </a:stretch>
      </xdr:blipFill>
      <xdr:spPr>
        <a:xfrm>
          <a:off x="5349240" y="8747760"/>
          <a:ext cx="476250" cy="521970"/>
        </a:xfrm>
        <a:prstGeom prst="rect">
          <a:avLst/>
        </a:prstGeom>
      </xdr:spPr>
    </xdr:pic>
  </etc:cellImage>
  <etc:cellImage>
    <xdr:pic>
      <xdr:nvPicPr>
        <xdr:cNvPr id="124" name="ID_51AFCD0C9E07457A9E1CD109E918156F" descr="Picture"/>
        <xdr:cNvPicPr/>
      </xdr:nvPicPr>
      <xdr:blipFill>
        <a:blip r:embed="rId123" cstate="print"/>
        <a:stretch>
          <a:fillRect/>
        </a:stretch>
      </xdr:blipFill>
      <xdr:spPr>
        <a:xfrm>
          <a:off x="5943600" y="8747760"/>
          <a:ext cx="476250" cy="521970"/>
        </a:xfrm>
        <a:prstGeom prst="rect">
          <a:avLst/>
        </a:prstGeom>
      </xdr:spPr>
    </xdr:pic>
  </etc:cellImage>
  <etc:cellImage>
    <xdr:pic>
      <xdr:nvPicPr>
        <xdr:cNvPr id="125" name="ID_3A2AF9ADF8A64094BA077CF475049A19" descr="Picture"/>
        <xdr:cNvPicPr/>
      </xdr:nvPicPr>
      <xdr:blipFill>
        <a:blip r:embed="rId124" cstate="print"/>
        <a:stretch>
          <a:fillRect/>
        </a:stretch>
      </xdr:blipFill>
      <xdr:spPr>
        <a:xfrm>
          <a:off x="4754880" y="8961120"/>
          <a:ext cx="476250" cy="521970"/>
        </a:xfrm>
        <a:prstGeom prst="rect">
          <a:avLst/>
        </a:prstGeom>
      </xdr:spPr>
    </xdr:pic>
  </etc:cellImage>
  <etc:cellImage>
    <xdr:pic>
      <xdr:nvPicPr>
        <xdr:cNvPr id="126" name="ID_4D9AACB6F0314DA1AD1E4AF67EF24F92" descr="Picture"/>
        <xdr:cNvPicPr/>
      </xdr:nvPicPr>
      <xdr:blipFill>
        <a:blip r:embed="rId125" cstate="print"/>
        <a:stretch>
          <a:fillRect/>
        </a:stretch>
      </xdr:blipFill>
      <xdr:spPr>
        <a:xfrm>
          <a:off x="5349240" y="8961120"/>
          <a:ext cx="476250" cy="521970"/>
        </a:xfrm>
        <a:prstGeom prst="rect">
          <a:avLst/>
        </a:prstGeom>
      </xdr:spPr>
    </xdr:pic>
  </etc:cellImage>
  <etc:cellImage>
    <xdr:pic>
      <xdr:nvPicPr>
        <xdr:cNvPr id="127" name="ID_BFBE7FAB03F249E48CC6C6DC309F95CA" descr="Picture"/>
        <xdr:cNvPicPr/>
      </xdr:nvPicPr>
      <xdr:blipFill>
        <a:blip r:embed="rId126" cstate="print"/>
        <a:stretch>
          <a:fillRect/>
        </a:stretch>
      </xdr:blipFill>
      <xdr:spPr>
        <a:xfrm>
          <a:off x="5943600" y="8961120"/>
          <a:ext cx="476250" cy="521970"/>
        </a:xfrm>
        <a:prstGeom prst="rect">
          <a:avLst/>
        </a:prstGeom>
      </xdr:spPr>
    </xdr:pic>
  </etc:cellImage>
  <etc:cellImage>
    <xdr:pic>
      <xdr:nvPicPr>
        <xdr:cNvPr id="128" name="ID_3F08C7D7E0B743DC9B6AD7F20087B0FF" descr="Picture"/>
        <xdr:cNvPicPr/>
      </xdr:nvPicPr>
      <xdr:blipFill>
        <a:blip r:embed="rId127" cstate="print"/>
        <a:stretch>
          <a:fillRect/>
        </a:stretch>
      </xdr:blipFill>
      <xdr:spPr>
        <a:xfrm>
          <a:off x="4754880" y="9174480"/>
          <a:ext cx="476250" cy="521970"/>
        </a:xfrm>
        <a:prstGeom prst="rect">
          <a:avLst/>
        </a:prstGeom>
      </xdr:spPr>
    </xdr:pic>
  </etc:cellImage>
  <etc:cellImage>
    <xdr:pic>
      <xdr:nvPicPr>
        <xdr:cNvPr id="129" name="ID_9B77FFBE3F5A4830B8CDC1DB12E4C4DB" descr="Picture"/>
        <xdr:cNvPicPr/>
      </xdr:nvPicPr>
      <xdr:blipFill>
        <a:blip r:embed="rId128" cstate="print"/>
        <a:stretch>
          <a:fillRect/>
        </a:stretch>
      </xdr:blipFill>
      <xdr:spPr>
        <a:xfrm>
          <a:off x="5349240" y="9174480"/>
          <a:ext cx="476250" cy="521970"/>
        </a:xfrm>
        <a:prstGeom prst="rect">
          <a:avLst/>
        </a:prstGeom>
      </xdr:spPr>
    </xdr:pic>
  </etc:cellImage>
  <etc:cellImage>
    <xdr:pic>
      <xdr:nvPicPr>
        <xdr:cNvPr id="130" name="ID_E5E66D83959F4BA38602B417831D0E9E" descr="Picture"/>
        <xdr:cNvPicPr/>
      </xdr:nvPicPr>
      <xdr:blipFill>
        <a:blip r:embed="rId129" cstate="print"/>
        <a:stretch>
          <a:fillRect/>
        </a:stretch>
      </xdr:blipFill>
      <xdr:spPr>
        <a:xfrm>
          <a:off x="5943600" y="9174480"/>
          <a:ext cx="476250" cy="521970"/>
        </a:xfrm>
        <a:prstGeom prst="rect">
          <a:avLst/>
        </a:prstGeom>
      </xdr:spPr>
    </xdr:pic>
  </etc:cellImage>
  <etc:cellImage>
    <xdr:pic>
      <xdr:nvPicPr>
        <xdr:cNvPr id="131" name="ID_FC71063A751A430B8BFCEFD556476B1C" descr="Picture"/>
        <xdr:cNvPicPr/>
      </xdr:nvPicPr>
      <xdr:blipFill>
        <a:blip r:embed="rId130" cstate="print"/>
        <a:stretch>
          <a:fillRect/>
        </a:stretch>
      </xdr:blipFill>
      <xdr:spPr>
        <a:xfrm>
          <a:off x="4754880" y="9387840"/>
          <a:ext cx="476250" cy="521970"/>
        </a:xfrm>
        <a:prstGeom prst="rect">
          <a:avLst/>
        </a:prstGeom>
      </xdr:spPr>
    </xdr:pic>
  </etc:cellImage>
  <etc:cellImage>
    <xdr:pic>
      <xdr:nvPicPr>
        <xdr:cNvPr id="132" name="ID_2BC6FED75EE74F19832DD69E2D2CDD1A" descr="Picture"/>
        <xdr:cNvPicPr/>
      </xdr:nvPicPr>
      <xdr:blipFill>
        <a:blip r:embed="rId131" cstate="print"/>
        <a:stretch>
          <a:fillRect/>
        </a:stretch>
      </xdr:blipFill>
      <xdr:spPr>
        <a:xfrm>
          <a:off x="5349240" y="9387840"/>
          <a:ext cx="476250" cy="521970"/>
        </a:xfrm>
        <a:prstGeom prst="rect">
          <a:avLst/>
        </a:prstGeom>
      </xdr:spPr>
    </xdr:pic>
  </etc:cellImage>
  <etc:cellImage>
    <xdr:pic>
      <xdr:nvPicPr>
        <xdr:cNvPr id="133" name="ID_A5E56AA7DF6A480B8467E3AF790D1D5A" descr="Picture"/>
        <xdr:cNvPicPr/>
      </xdr:nvPicPr>
      <xdr:blipFill>
        <a:blip r:embed="rId132" cstate="print"/>
        <a:stretch>
          <a:fillRect/>
        </a:stretch>
      </xdr:blipFill>
      <xdr:spPr>
        <a:xfrm>
          <a:off x="5943600" y="9387840"/>
          <a:ext cx="476250" cy="521970"/>
        </a:xfrm>
        <a:prstGeom prst="rect">
          <a:avLst/>
        </a:prstGeom>
      </xdr:spPr>
    </xdr:pic>
  </etc:cellImage>
  <etc:cellImage>
    <xdr:pic>
      <xdr:nvPicPr>
        <xdr:cNvPr id="134" name="ID_45AF71E6FE214422ADD4182B2123F442" descr="Picture"/>
        <xdr:cNvPicPr/>
      </xdr:nvPicPr>
      <xdr:blipFill>
        <a:blip r:embed="rId133" cstate="print"/>
        <a:stretch>
          <a:fillRect/>
        </a:stretch>
      </xdr:blipFill>
      <xdr:spPr>
        <a:xfrm>
          <a:off x="4754880" y="9601200"/>
          <a:ext cx="476250" cy="521970"/>
        </a:xfrm>
        <a:prstGeom prst="rect">
          <a:avLst/>
        </a:prstGeom>
      </xdr:spPr>
    </xdr:pic>
  </etc:cellImage>
  <etc:cellImage>
    <xdr:pic>
      <xdr:nvPicPr>
        <xdr:cNvPr id="135" name="ID_DE5B3B0D6B824214B37342B43FCA06BF" descr="Picture"/>
        <xdr:cNvPicPr/>
      </xdr:nvPicPr>
      <xdr:blipFill>
        <a:blip r:embed="rId134" cstate="print"/>
        <a:stretch>
          <a:fillRect/>
        </a:stretch>
      </xdr:blipFill>
      <xdr:spPr>
        <a:xfrm>
          <a:off x="5349240" y="9601200"/>
          <a:ext cx="476250" cy="521970"/>
        </a:xfrm>
        <a:prstGeom prst="rect">
          <a:avLst/>
        </a:prstGeom>
      </xdr:spPr>
    </xdr:pic>
  </etc:cellImage>
  <etc:cellImage>
    <xdr:pic>
      <xdr:nvPicPr>
        <xdr:cNvPr id="136" name="ID_37EF0807174E49D6B4B05D15E7BBD3BE" descr="Picture"/>
        <xdr:cNvPicPr/>
      </xdr:nvPicPr>
      <xdr:blipFill>
        <a:blip r:embed="rId135" cstate="print"/>
        <a:stretch>
          <a:fillRect/>
        </a:stretch>
      </xdr:blipFill>
      <xdr:spPr>
        <a:xfrm>
          <a:off x="5943600" y="9601200"/>
          <a:ext cx="476250" cy="521970"/>
        </a:xfrm>
        <a:prstGeom prst="rect">
          <a:avLst/>
        </a:prstGeom>
      </xdr:spPr>
    </xdr:pic>
  </etc:cellImage>
  <etc:cellImage>
    <xdr:pic>
      <xdr:nvPicPr>
        <xdr:cNvPr id="137" name="ID_E1C36359A0C9461D932D9309477F8787" descr="Picture"/>
        <xdr:cNvPicPr/>
      </xdr:nvPicPr>
      <xdr:blipFill>
        <a:blip r:embed="rId136" cstate="print"/>
        <a:stretch>
          <a:fillRect/>
        </a:stretch>
      </xdr:blipFill>
      <xdr:spPr>
        <a:xfrm>
          <a:off x="4754880" y="9814560"/>
          <a:ext cx="476250" cy="521970"/>
        </a:xfrm>
        <a:prstGeom prst="rect">
          <a:avLst/>
        </a:prstGeom>
      </xdr:spPr>
    </xdr:pic>
  </etc:cellImage>
  <etc:cellImage>
    <xdr:pic>
      <xdr:nvPicPr>
        <xdr:cNvPr id="138" name="ID_2C882651F90C4034AFC177DC9EBC7B20" descr="Picture"/>
        <xdr:cNvPicPr/>
      </xdr:nvPicPr>
      <xdr:blipFill>
        <a:blip r:embed="rId137" cstate="print"/>
        <a:stretch>
          <a:fillRect/>
        </a:stretch>
      </xdr:blipFill>
      <xdr:spPr>
        <a:xfrm>
          <a:off x="5349240" y="9814560"/>
          <a:ext cx="476250" cy="521970"/>
        </a:xfrm>
        <a:prstGeom prst="rect">
          <a:avLst/>
        </a:prstGeom>
      </xdr:spPr>
    </xdr:pic>
  </etc:cellImage>
  <etc:cellImage>
    <xdr:pic>
      <xdr:nvPicPr>
        <xdr:cNvPr id="139" name="ID_10F278B4E6DB47BE8B3B8475D79B015F" descr="Picture"/>
        <xdr:cNvPicPr/>
      </xdr:nvPicPr>
      <xdr:blipFill>
        <a:blip r:embed="rId138" cstate="print"/>
        <a:stretch>
          <a:fillRect/>
        </a:stretch>
      </xdr:blipFill>
      <xdr:spPr>
        <a:xfrm>
          <a:off x="5943600" y="9814560"/>
          <a:ext cx="476250" cy="521970"/>
        </a:xfrm>
        <a:prstGeom prst="rect">
          <a:avLst/>
        </a:prstGeom>
      </xdr:spPr>
    </xdr:pic>
  </etc:cellImage>
  <etc:cellImage>
    <xdr:pic>
      <xdr:nvPicPr>
        <xdr:cNvPr id="140" name="ID_881B3D1885EE4743A55769A68B340C2B" descr="Picture"/>
        <xdr:cNvPicPr/>
      </xdr:nvPicPr>
      <xdr:blipFill>
        <a:blip r:embed="rId139" cstate="print"/>
        <a:stretch>
          <a:fillRect/>
        </a:stretch>
      </xdr:blipFill>
      <xdr:spPr>
        <a:xfrm>
          <a:off x="4754880" y="10027920"/>
          <a:ext cx="476250" cy="521970"/>
        </a:xfrm>
        <a:prstGeom prst="rect">
          <a:avLst/>
        </a:prstGeom>
      </xdr:spPr>
    </xdr:pic>
  </etc:cellImage>
  <etc:cellImage>
    <xdr:pic>
      <xdr:nvPicPr>
        <xdr:cNvPr id="141" name="ID_DA00A78EBEA14F80B1A3CD30F3654D4E" descr="Picture"/>
        <xdr:cNvPicPr/>
      </xdr:nvPicPr>
      <xdr:blipFill>
        <a:blip r:embed="rId140" cstate="print"/>
        <a:stretch>
          <a:fillRect/>
        </a:stretch>
      </xdr:blipFill>
      <xdr:spPr>
        <a:xfrm>
          <a:off x="5349240" y="10027920"/>
          <a:ext cx="476250" cy="521970"/>
        </a:xfrm>
        <a:prstGeom prst="rect">
          <a:avLst/>
        </a:prstGeom>
      </xdr:spPr>
    </xdr:pic>
  </etc:cellImage>
  <etc:cellImage>
    <xdr:pic>
      <xdr:nvPicPr>
        <xdr:cNvPr id="142" name="ID_E445D97DE2BB4243BD081D63A9ECB5C4" descr="Picture"/>
        <xdr:cNvPicPr/>
      </xdr:nvPicPr>
      <xdr:blipFill>
        <a:blip r:embed="rId141" cstate="print"/>
        <a:stretch>
          <a:fillRect/>
        </a:stretch>
      </xdr:blipFill>
      <xdr:spPr>
        <a:xfrm>
          <a:off x="5943600" y="10027920"/>
          <a:ext cx="476250" cy="521970"/>
        </a:xfrm>
        <a:prstGeom prst="rect">
          <a:avLst/>
        </a:prstGeom>
      </xdr:spPr>
    </xdr:pic>
  </etc:cellImage>
  <etc:cellImage>
    <xdr:pic>
      <xdr:nvPicPr>
        <xdr:cNvPr id="143" name="ID_F5ABA52964E04C83A5B8E2BAAF12B256" descr="Picture"/>
        <xdr:cNvPicPr/>
      </xdr:nvPicPr>
      <xdr:blipFill>
        <a:blip r:embed="rId142" cstate="print"/>
        <a:stretch>
          <a:fillRect/>
        </a:stretch>
      </xdr:blipFill>
      <xdr:spPr>
        <a:xfrm>
          <a:off x="4754880" y="10241280"/>
          <a:ext cx="476250" cy="521970"/>
        </a:xfrm>
        <a:prstGeom prst="rect">
          <a:avLst/>
        </a:prstGeom>
      </xdr:spPr>
    </xdr:pic>
  </etc:cellImage>
  <etc:cellImage>
    <xdr:pic>
      <xdr:nvPicPr>
        <xdr:cNvPr id="144" name="ID_BFF28F82919C4737998A0746AFF57F04" descr="Picture"/>
        <xdr:cNvPicPr/>
      </xdr:nvPicPr>
      <xdr:blipFill>
        <a:blip r:embed="rId143" cstate="print"/>
        <a:stretch>
          <a:fillRect/>
        </a:stretch>
      </xdr:blipFill>
      <xdr:spPr>
        <a:xfrm>
          <a:off x="5349240" y="10241280"/>
          <a:ext cx="476250" cy="521970"/>
        </a:xfrm>
        <a:prstGeom prst="rect">
          <a:avLst/>
        </a:prstGeom>
      </xdr:spPr>
    </xdr:pic>
  </etc:cellImage>
  <etc:cellImage>
    <xdr:pic>
      <xdr:nvPicPr>
        <xdr:cNvPr id="145" name="ID_D353CE9DC06A4ED5A2375A63D20D32C4" descr="Picture"/>
        <xdr:cNvPicPr/>
      </xdr:nvPicPr>
      <xdr:blipFill>
        <a:blip r:embed="rId144" cstate="print"/>
        <a:stretch>
          <a:fillRect/>
        </a:stretch>
      </xdr:blipFill>
      <xdr:spPr>
        <a:xfrm>
          <a:off x="5943600" y="10241280"/>
          <a:ext cx="476250" cy="521970"/>
        </a:xfrm>
        <a:prstGeom prst="rect">
          <a:avLst/>
        </a:prstGeom>
      </xdr:spPr>
    </xdr:pic>
  </etc:cellImage>
  <etc:cellImage>
    <xdr:pic>
      <xdr:nvPicPr>
        <xdr:cNvPr id="146" name="ID_D387F55B6A2142BCAB53E03B83D95F63" descr="Picture"/>
        <xdr:cNvPicPr/>
      </xdr:nvPicPr>
      <xdr:blipFill>
        <a:blip r:embed="rId145" cstate="print"/>
        <a:stretch>
          <a:fillRect/>
        </a:stretch>
      </xdr:blipFill>
      <xdr:spPr>
        <a:xfrm>
          <a:off x="4754880" y="10454640"/>
          <a:ext cx="476250" cy="521970"/>
        </a:xfrm>
        <a:prstGeom prst="rect">
          <a:avLst/>
        </a:prstGeom>
      </xdr:spPr>
    </xdr:pic>
  </etc:cellImage>
  <etc:cellImage>
    <xdr:pic>
      <xdr:nvPicPr>
        <xdr:cNvPr id="147" name="ID_C85B1EE15E0A4801BAC3A2E55851B6E7" descr="Picture"/>
        <xdr:cNvPicPr/>
      </xdr:nvPicPr>
      <xdr:blipFill>
        <a:blip r:embed="rId146" cstate="print"/>
        <a:stretch>
          <a:fillRect/>
        </a:stretch>
      </xdr:blipFill>
      <xdr:spPr>
        <a:xfrm>
          <a:off x="5349240" y="10454640"/>
          <a:ext cx="476250" cy="521970"/>
        </a:xfrm>
        <a:prstGeom prst="rect">
          <a:avLst/>
        </a:prstGeom>
      </xdr:spPr>
    </xdr:pic>
  </etc:cellImage>
  <etc:cellImage>
    <xdr:pic>
      <xdr:nvPicPr>
        <xdr:cNvPr id="148" name="ID_4423C79678D849A8AC38D9555A4C832B" descr="Picture"/>
        <xdr:cNvPicPr/>
      </xdr:nvPicPr>
      <xdr:blipFill>
        <a:blip r:embed="rId147" cstate="print"/>
        <a:stretch>
          <a:fillRect/>
        </a:stretch>
      </xdr:blipFill>
      <xdr:spPr>
        <a:xfrm>
          <a:off x="5943600" y="10454640"/>
          <a:ext cx="476250" cy="521970"/>
        </a:xfrm>
        <a:prstGeom prst="rect">
          <a:avLst/>
        </a:prstGeom>
      </xdr:spPr>
    </xdr:pic>
  </etc:cellImage>
  <etc:cellImage>
    <xdr:pic>
      <xdr:nvPicPr>
        <xdr:cNvPr id="149" name="ID_E57E4C339B95492696A783CF99CC98F6" descr="Picture"/>
        <xdr:cNvPicPr/>
      </xdr:nvPicPr>
      <xdr:blipFill>
        <a:blip r:embed="rId148" cstate="print"/>
        <a:stretch>
          <a:fillRect/>
        </a:stretch>
      </xdr:blipFill>
      <xdr:spPr>
        <a:xfrm>
          <a:off x="4754880" y="10668000"/>
          <a:ext cx="476250" cy="521970"/>
        </a:xfrm>
        <a:prstGeom prst="rect">
          <a:avLst/>
        </a:prstGeom>
      </xdr:spPr>
    </xdr:pic>
  </etc:cellImage>
  <etc:cellImage>
    <xdr:pic>
      <xdr:nvPicPr>
        <xdr:cNvPr id="150" name="ID_D83974415ECD4D4B9832A7BA01C317C0" descr="Picture"/>
        <xdr:cNvPicPr/>
      </xdr:nvPicPr>
      <xdr:blipFill>
        <a:blip r:embed="rId149" cstate="print"/>
        <a:stretch>
          <a:fillRect/>
        </a:stretch>
      </xdr:blipFill>
      <xdr:spPr>
        <a:xfrm>
          <a:off x="5349240" y="10668000"/>
          <a:ext cx="476250" cy="521970"/>
        </a:xfrm>
        <a:prstGeom prst="rect">
          <a:avLst/>
        </a:prstGeom>
      </xdr:spPr>
    </xdr:pic>
  </etc:cellImage>
  <etc:cellImage>
    <xdr:pic>
      <xdr:nvPicPr>
        <xdr:cNvPr id="151" name="ID_1413B7CD55AB41CBA611D84CCC6BD83B" descr="Picture"/>
        <xdr:cNvPicPr/>
      </xdr:nvPicPr>
      <xdr:blipFill>
        <a:blip r:embed="rId150" cstate="print"/>
        <a:stretch>
          <a:fillRect/>
        </a:stretch>
      </xdr:blipFill>
      <xdr:spPr>
        <a:xfrm>
          <a:off x="5943600" y="10668000"/>
          <a:ext cx="476250" cy="521970"/>
        </a:xfrm>
        <a:prstGeom prst="rect">
          <a:avLst/>
        </a:prstGeom>
      </xdr:spPr>
    </xdr:pic>
  </etc:cellImage>
  <etc:cellImage>
    <xdr:pic>
      <xdr:nvPicPr>
        <xdr:cNvPr id="152" name="ID_E228FAAA8106437CA67D27C7DCED7A70" descr="Picture"/>
        <xdr:cNvPicPr/>
      </xdr:nvPicPr>
      <xdr:blipFill>
        <a:blip r:embed="rId151" cstate="print"/>
        <a:stretch>
          <a:fillRect/>
        </a:stretch>
      </xdr:blipFill>
      <xdr:spPr>
        <a:xfrm>
          <a:off x="4160520" y="10668000"/>
          <a:ext cx="476250" cy="521970"/>
        </a:xfrm>
        <a:prstGeom prst="rect">
          <a:avLst/>
        </a:prstGeom>
      </xdr:spPr>
    </xdr:pic>
  </etc:cellImage>
  <etc:cellImage>
    <xdr:pic>
      <xdr:nvPicPr>
        <xdr:cNvPr id="153" name="ID_45EFC9A371844D7C8C18002196EAB96C" descr="Picture"/>
        <xdr:cNvPicPr/>
      </xdr:nvPicPr>
      <xdr:blipFill>
        <a:blip r:embed="rId152" cstate="print"/>
        <a:stretch>
          <a:fillRect/>
        </a:stretch>
      </xdr:blipFill>
      <xdr:spPr>
        <a:xfrm>
          <a:off x="4160520" y="10454640"/>
          <a:ext cx="476250" cy="521970"/>
        </a:xfrm>
        <a:prstGeom prst="rect">
          <a:avLst/>
        </a:prstGeom>
      </xdr:spPr>
    </xdr:pic>
  </etc:cellImage>
  <etc:cellImage>
    <xdr:pic>
      <xdr:nvPicPr>
        <xdr:cNvPr id="154" name="ID_D908F267135447958D0F9704CEC7B152" descr="Picture"/>
        <xdr:cNvPicPr/>
      </xdr:nvPicPr>
      <xdr:blipFill>
        <a:blip r:embed="rId145" cstate="print"/>
        <a:stretch>
          <a:fillRect/>
        </a:stretch>
      </xdr:blipFill>
      <xdr:spPr>
        <a:xfrm>
          <a:off x="2971800" y="10454640"/>
          <a:ext cx="476250" cy="521970"/>
        </a:xfrm>
        <a:prstGeom prst="rect">
          <a:avLst/>
        </a:prstGeom>
      </xdr:spPr>
    </xdr:pic>
  </etc:cellImage>
  <etc:cellImage>
    <xdr:pic>
      <xdr:nvPicPr>
        <xdr:cNvPr id="155" name="ID_E3A1ED5256464158BD648573B0984832" descr="Picture"/>
        <xdr:cNvPicPr/>
      </xdr:nvPicPr>
      <xdr:blipFill>
        <a:blip r:embed="rId143" cstate="print"/>
        <a:stretch>
          <a:fillRect/>
        </a:stretch>
      </xdr:blipFill>
      <xdr:spPr>
        <a:xfrm>
          <a:off x="3566160" y="10241280"/>
          <a:ext cx="476250" cy="521970"/>
        </a:xfrm>
        <a:prstGeom prst="rect">
          <a:avLst/>
        </a:prstGeom>
      </xdr:spPr>
    </xdr:pic>
  </etc:cellImage>
  <etc:cellImage>
    <xdr:pic>
      <xdr:nvPicPr>
        <xdr:cNvPr id="156" name="ID_D0400124589843DDBB8CDA6F8BB7BA3D" descr="Picture"/>
        <xdr:cNvPicPr/>
      </xdr:nvPicPr>
      <xdr:blipFill>
        <a:blip r:embed="rId142" cstate="print"/>
        <a:stretch>
          <a:fillRect/>
        </a:stretch>
      </xdr:blipFill>
      <xdr:spPr>
        <a:xfrm>
          <a:off x="2971800" y="10241280"/>
          <a:ext cx="476250" cy="521970"/>
        </a:xfrm>
        <a:prstGeom prst="rect">
          <a:avLst/>
        </a:prstGeom>
      </xdr:spPr>
    </xdr:pic>
  </etc:cellImage>
  <etc:cellImage>
    <xdr:pic>
      <xdr:nvPicPr>
        <xdr:cNvPr id="157" name="ID_14560DDF34164C008C169CEFA530A566" descr="Picture"/>
        <xdr:cNvPicPr/>
      </xdr:nvPicPr>
      <xdr:blipFill>
        <a:blip r:embed="rId153" cstate="print"/>
        <a:stretch>
          <a:fillRect/>
        </a:stretch>
      </xdr:blipFill>
      <xdr:spPr>
        <a:xfrm>
          <a:off x="4160520" y="10027920"/>
          <a:ext cx="476250" cy="521970"/>
        </a:xfrm>
        <a:prstGeom prst="rect">
          <a:avLst/>
        </a:prstGeom>
      </xdr:spPr>
    </xdr:pic>
  </etc:cellImage>
  <etc:cellImage>
    <xdr:pic>
      <xdr:nvPicPr>
        <xdr:cNvPr id="158" name="ID_B3F396C9608D45DEAE2EAF346A3BBD4C" descr="Picture"/>
        <xdr:cNvPicPr/>
      </xdr:nvPicPr>
      <xdr:blipFill>
        <a:blip r:embed="rId140" cstate="print"/>
        <a:stretch>
          <a:fillRect/>
        </a:stretch>
      </xdr:blipFill>
      <xdr:spPr>
        <a:xfrm>
          <a:off x="3566160" y="10027920"/>
          <a:ext cx="476250" cy="521970"/>
        </a:xfrm>
        <a:prstGeom prst="rect">
          <a:avLst/>
        </a:prstGeom>
      </xdr:spPr>
    </xdr:pic>
  </etc:cellImage>
  <etc:cellImage>
    <xdr:pic>
      <xdr:nvPicPr>
        <xdr:cNvPr id="159" name="ID_7D6134A6416D408588E7A8DFD463D627" descr="Picture"/>
        <xdr:cNvPicPr/>
      </xdr:nvPicPr>
      <xdr:blipFill>
        <a:blip r:embed="rId154" cstate="print"/>
        <a:stretch>
          <a:fillRect/>
        </a:stretch>
      </xdr:blipFill>
      <xdr:spPr>
        <a:xfrm>
          <a:off x="4160520" y="9814560"/>
          <a:ext cx="476250" cy="521970"/>
        </a:xfrm>
        <a:prstGeom prst="rect">
          <a:avLst/>
        </a:prstGeom>
      </xdr:spPr>
    </xdr:pic>
  </etc:cellImage>
  <etc:cellImage>
    <xdr:pic>
      <xdr:nvPicPr>
        <xdr:cNvPr id="160" name="ID_3BA1B0461B4844AD89CAE4D8995ECE93" descr="Picture"/>
        <xdr:cNvPicPr/>
      </xdr:nvPicPr>
      <xdr:blipFill>
        <a:blip r:embed="rId136" cstate="print"/>
        <a:stretch>
          <a:fillRect/>
        </a:stretch>
      </xdr:blipFill>
      <xdr:spPr>
        <a:xfrm>
          <a:off x="2971800" y="9814560"/>
          <a:ext cx="476250" cy="521970"/>
        </a:xfrm>
        <a:prstGeom prst="rect">
          <a:avLst/>
        </a:prstGeom>
      </xdr:spPr>
    </xdr:pic>
  </etc:cellImage>
  <etc:cellImage>
    <xdr:pic>
      <xdr:nvPicPr>
        <xdr:cNvPr id="161" name="ID_12A2126110884A46A9D48B3F563E4E28" descr="Picture"/>
        <xdr:cNvPicPr/>
      </xdr:nvPicPr>
      <xdr:blipFill>
        <a:blip r:embed="rId155" cstate="print"/>
        <a:stretch>
          <a:fillRect/>
        </a:stretch>
      </xdr:blipFill>
      <xdr:spPr>
        <a:xfrm>
          <a:off x="4160520" y="9601200"/>
          <a:ext cx="476250" cy="521970"/>
        </a:xfrm>
        <a:prstGeom prst="rect">
          <a:avLst/>
        </a:prstGeom>
      </xdr:spPr>
    </xdr:pic>
  </etc:cellImage>
  <etc:cellImage>
    <xdr:pic>
      <xdr:nvPicPr>
        <xdr:cNvPr id="162" name="ID_77FA1EB61F3242B981E8C8F2790E2B3A" descr="Picture"/>
        <xdr:cNvPicPr/>
      </xdr:nvPicPr>
      <xdr:blipFill>
        <a:blip r:embed="rId134" cstate="print"/>
        <a:stretch>
          <a:fillRect/>
        </a:stretch>
      </xdr:blipFill>
      <xdr:spPr>
        <a:xfrm>
          <a:off x="3566160" y="9601200"/>
          <a:ext cx="476250" cy="521970"/>
        </a:xfrm>
        <a:prstGeom prst="rect">
          <a:avLst/>
        </a:prstGeom>
      </xdr:spPr>
    </xdr:pic>
  </etc:cellImage>
  <etc:cellImage>
    <xdr:pic>
      <xdr:nvPicPr>
        <xdr:cNvPr id="163" name="ID_DDD22A90FAC444E6B3A377BE56091A89" descr="Picture"/>
        <xdr:cNvPicPr/>
      </xdr:nvPicPr>
      <xdr:blipFill>
        <a:blip r:embed="rId133" cstate="print"/>
        <a:stretch>
          <a:fillRect/>
        </a:stretch>
      </xdr:blipFill>
      <xdr:spPr>
        <a:xfrm>
          <a:off x="2971800" y="9601200"/>
          <a:ext cx="476250" cy="521970"/>
        </a:xfrm>
        <a:prstGeom prst="rect">
          <a:avLst/>
        </a:prstGeom>
      </xdr:spPr>
    </xdr:pic>
  </etc:cellImage>
  <etc:cellImage>
    <xdr:pic>
      <xdr:nvPicPr>
        <xdr:cNvPr id="164" name="ID_2D8597D94B7947669B330D6A92949FE1" descr="Picture"/>
        <xdr:cNvPicPr/>
      </xdr:nvPicPr>
      <xdr:blipFill>
        <a:blip r:embed="rId156" cstate="print"/>
        <a:stretch>
          <a:fillRect/>
        </a:stretch>
      </xdr:blipFill>
      <xdr:spPr>
        <a:xfrm>
          <a:off x="4160520" y="9387840"/>
          <a:ext cx="476250" cy="521970"/>
        </a:xfrm>
        <a:prstGeom prst="rect">
          <a:avLst/>
        </a:prstGeom>
      </xdr:spPr>
    </xdr:pic>
  </etc:cellImage>
  <etc:cellImage>
    <xdr:pic>
      <xdr:nvPicPr>
        <xdr:cNvPr id="165" name="ID_8FDF3945D7804D9EAF48D736A22F8BD4" descr="Picture"/>
        <xdr:cNvPicPr/>
      </xdr:nvPicPr>
      <xdr:blipFill>
        <a:blip r:embed="rId131" cstate="print"/>
        <a:stretch>
          <a:fillRect/>
        </a:stretch>
      </xdr:blipFill>
      <xdr:spPr>
        <a:xfrm>
          <a:off x="3566160" y="9387840"/>
          <a:ext cx="476250" cy="521970"/>
        </a:xfrm>
        <a:prstGeom prst="rect">
          <a:avLst/>
        </a:prstGeom>
      </xdr:spPr>
    </xdr:pic>
  </etc:cellImage>
  <etc:cellImage>
    <xdr:pic>
      <xdr:nvPicPr>
        <xdr:cNvPr id="166" name="ID_2B1FB158CC7E43CBBDF68F2971D7552F" descr="Picture"/>
        <xdr:cNvPicPr/>
      </xdr:nvPicPr>
      <xdr:blipFill>
        <a:blip r:embed="rId130" cstate="print"/>
        <a:stretch>
          <a:fillRect/>
        </a:stretch>
      </xdr:blipFill>
      <xdr:spPr>
        <a:xfrm>
          <a:off x="2971800" y="9387840"/>
          <a:ext cx="476250" cy="521970"/>
        </a:xfrm>
        <a:prstGeom prst="rect">
          <a:avLst/>
        </a:prstGeom>
      </xdr:spPr>
    </xdr:pic>
  </etc:cellImage>
  <etc:cellImage>
    <xdr:pic>
      <xdr:nvPicPr>
        <xdr:cNvPr id="167" name="ID_276FF5BBC7294B719CAE3CC0A736DA94" descr="Picture"/>
        <xdr:cNvPicPr/>
      </xdr:nvPicPr>
      <xdr:blipFill>
        <a:blip r:embed="rId157" cstate="print"/>
        <a:stretch>
          <a:fillRect/>
        </a:stretch>
      </xdr:blipFill>
      <xdr:spPr>
        <a:xfrm>
          <a:off x="4160520" y="9174480"/>
          <a:ext cx="476250" cy="521970"/>
        </a:xfrm>
        <a:prstGeom prst="rect">
          <a:avLst/>
        </a:prstGeom>
      </xdr:spPr>
    </xdr:pic>
  </etc:cellImage>
  <etc:cellImage>
    <xdr:pic>
      <xdr:nvPicPr>
        <xdr:cNvPr id="168" name="ID_B6BD02E172DA46598749FD8874957E2F" descr="Picture"/>
        <xdr:cNvPicPr/>
      </xdr:nvPicPr>
      <xdr:blipFill>
        <a:blip r:embed="rId128" cstate="print"/>
        <a:stretch>
          <a:fillRect/>
        </a:stretch>
      </xdr:blipFill>
      <xdr:spPr>
        <a:xfrm>
          <a:off x="3566160" y="9174480"/>
          <a:ext cx="476250" cy="521970"/>
        </a:xfrm>
        <a:prstGeom prst="rect">
          <a:avLst/>
        </a:prstGeom>
      </xdr:spPr>
    </xdr:pic>
  </etc:cellImage>
  <etc:cellImage>
    <xdr:pic>
      <xdr:nvPicPr>
        <xdr:cNvPr id="169" name="ID_5607038D742D43A49F13CE27316DD1D6" descr="Picture"/>
        <xdr:cNvPicPr/>
      </xdr:nvPicPr>
      <xdr:blipFill>
        <a:blip r:embed="rId127" cstate="print"/>
        <a:stretch>
          <a:fillRect/>
        </a:stretch>
      </xdr:blipFill>
      <xdr:spPr>
        <a:xfrm>
          <a:off x="2971800" y="9174480"/>
          <a:ext cx="476250" cy="521970"/>
        </a:xfrm>
        <a:prstGeom prst="rect">
          <a:avLst/>
        </a:prstGeom>
      </xdr:spPr>
    </xdr:pic>
  </etc:cellImage>
  <etc:cellImage>
    <xdr:pic>
      <xdr:nvPicPr>
        <xdr:cNvPr id="170" name="ID_C24E587CBC84472DBE94F1EFBF6A52C5" descr="Picture"/>
        <xdr:cNvPicPr/>
      </xdr:nvPicPr>
      <xdr:blipFill>
        <a:blip r:embed="rId158" cstate="print"/>
        <a:stretch>
          <a:fillRect/>
        </a:stretch>
      </xdr:blipFill>
      <xdr:spPr>
        <a:xfrm>
          <a:off x="4160520" y="8961120"/>
          <a:ext cx="476250" cy="521970"/>
        </a:xfrm>
        <a:prstGeom prst="rect">
          <a:avLst/>
        </a:prstGeom>
      </xdr:spPr>
    </xdr:pic>
  </etc:cellImage>
  <etc:cellImage>
    <xdr:pic>
      <xdr:nvPicPr>
        <xdr:cNvPr id="171" name="ID_A49E28504DE244E5BC55FBEFB011B11B" descr="Picture"/>
        <xdr:cNvPicPr/>
      </xdr:nvPicPr>
      <xdr:blipFill>
        <a:blip r:embed="rId125" cstate="print"/>
        <a:stretch>
          <a:fillRect/>
        </a:stretch>
      </xdr:blipFill>
      <xdr:spPr>
        <a:xfrm>
          <a:off x="3566160" y="8961120"/>
          <a:ext cx="476250" cy="521970"/>
        </a:xfrm>
        <a:prstGeom prst="rect">
          <a:avLst/>
        </a:prstGeom>
      </xdr:spPr>
    </xdr:pic>
  </etc:cellImage>
  <etc:cellImage>
    <xdr:pic>
      <xdr:nvPicPr>
        <xdr:cNvPr id="172" name="ID_33D0514949424FFC8BD64508883AC6F2" descr="Picture"/>
        <xdr:cNvPicPr/>
      </xdr:nvPicPr>
      <xdr:blipFill>
        <a:blip r:embed="rId124" cstate="print"/>
        <a:stretch>
          <a:fillRect/>
        </a:stretch>
      </xdr:blipFill>
      <xdr:spPr>
        <a:xfrm>
          <a:off x="2971800" y="8961120"/>
          <a:ext cx="476250" cy="521970"/>
        </a:xfrm>
        <a:prstGeom prst="rect">
          <a:avLst/>
        </a:prstGeom>
      </xdr:spPr>
    </xdr:pic>
  </etc:cellImage>
  <etc:cellImage>
    <xdr:pic>
      <xdr:nvPicPr>
        <xdr:cNvPr id="173" name="ID_DE19BCC2AF964D469A1E369E8E26CF26" descr="Picture"/>
        <xdr:cNvPicPr/>
      </xdr:nvPicPr>
      <xdr:blipFill>
        <a:blip r:embed="rId159" cstate="print"/>
        <a:stretch>
          <a:fillRect/>
        </a:stretch>
      </xdr:blipFill>
      <xdr:spPr>
        <a:xfrm>
          <a:off x="4160520" y="8747760"/>
          <a:ext cx="476250" cy="521970"/>
        </a:xfrm>
        <a:prstGeom prst="rect">
          <a:avLst/>
        </a:prstGeom>
      </xdr:spPr>
    </xdr:pic>
  </etc:cellImage>
  <etc:cellImage>
    <xdr:pic>
      <xdr:nvPicPr>
        <xdr:cNvPr id="174" name="ID_C352693180234FC795A62E02B068401C" descr="Picture"/>
        <xdr:cNvPicPr/>
      </xdr:nvPicPr>
      <xdr:blipFill>
        <a:blip r:embed="rId122" cstate="print"/>
        <a:stretch>
          <a:fillRect/>
        </a:stretch>
      </xdr:blipFill>
      <xdr:spPr>
        <a:xfrm>
          <a:off x="3566160" y="8747760"/>
          <a:ext cx="476250" cy="521970"/>
        </a:xfrm>
        <a:prstGeom prst="rect">
          <a:avLst/>
        </a:prstGeom>
      </xdr:spPr>
    </xdr:pic>
  </etc:cellImage>
  <etc:cellImage>
    <xdr:pic>
      <xdr:nvPicPr>
        <xdr:cNvPr id="175" name="ID_87732E12A7DD48D3905414693B740251" descr="Picture"/>
        <xdr:cNvPicPr/>
      </xdr:nvPicPr>
      <xdr:blipFill>
        <a:blip r:embed="rId121" cstate="print"/>
        <a:stretch>
          <a:fillRect/>
        </a:stretch>
      </xdr:blipFill>
      <xdr:spPr>
        <a:xfrm>
          <a:off x="2971800" y="8747760"/>
          <a:ext cx="476250" cy="521970"/>
        </a:xfrm>
        <a:prstGeom prst="rect">
          <a:avLst/>
        </a:prstGeom>
      </xdr:spPr>
    </xdr:pic>
  </etc:cellImage>
  <etc:cellImage>
    <xdr:pic>
      <xdr:nvPicPr>
        <xdr:cNvPr id="176" name="ID_924AB36FCF134B4AA9C48A88270BBA85" descr="Picture"/>
        <xdr:cNvPicPr/>
      </xdr:nvPicPr>
      <xdr:blipFill>
        <a:blip r:embed="rId160" cstate="print"/>
        <a:stretch>
          <a:fillRect/>
        </a:stretch>
      </xdr:blipFill>
      <xdr:spPr>
        <a:xfrm>
          <a:off x="4160520" y="8534400"/>
          <a:ext cx="476250" cy="521970"/>
        </a:xfrm>
        <a:prstGeom prst="rect">
          <a:avLst/>
        </a:prstGeom>
      </xdr:spPr>
    </xdr:pic>
  </etc:cellImage>
  <etc:cellImage>
    <xdr:pic>
      <xdr:nvPicPr>
        <xdr:cNvPr id="177" name="ID_4C1CEA3EA14345DD979463847A556247" descr="Picture"/>
        <xdr:cNvPicPr/>
      </xdr:nvPicPr>
      <xdr:blipFill>
        <a:blip r:embed="rId119" cstate="print"/>
        <a:stretch>
          <a:fillRect/>
        </a:stretch>
      </xdr:blipFill>
      <xdr:spPr>
        <a:xfrm>
          <a:off x="3566160" y="8534400"/>
          <a:ext cx="476250" cy="521970"/>
        </a:xfrm>
        <a:prstGeom prst="rect">
          <a:avLst/>
        </a:prstGeom>
      </xdr:spPr>
    </xdr:pic>
  </etc:cellImage>
  <etc:cellImage>
    <xdr:pic>
      <xdr:nvPicPr>
        <xdr:cNvPr id="178" name="ID_5932D5D860754592A846969E6C66EAFE" descr="Picture"/>
        <xdr:cNvPicPr/>
      </xdr:nvPicPr>
      <xdr:blipFill>
        <a:blip r:embed="rId118" cstate="print"/>
        <a:stretch>
          <a:fillRect/>
        </a:stretch>
      </xdr:blipFill>
      <xdr:spPr>
        <a:xfrm>
          <a:off x="2971800" y="8534400"/>
          <a:ext cx="476250" cy="521970"/>
        </a:xfrm>
        <a:prstGeom prst="rect">
          <a:avLst/>
        </a:prstGeom>
      </xdr:spPr>
    </xdr:pic>
  </etc:cellImage>
  <etc:cellImage>
    <xdr:pic>
      <xdr:nvPicPr>
        <xdr:cNvPr id="179" name="ID_A86C6B5F90DB4E73A029B3B976642443" descr="Picture"/>
        <xdr:cNvPicPr/>
      </xdr:nvPicPr>
      <xdr:blipFill>
        <a:blip r:embed="rId161" cstate="print"/>
        <a:stretch>
          <a:fillRect/>
        </a:stretch>
      </xdr:blipFill>
      <xdr:spPr>
        <a:xfrm>
          <a:off x="4160520" y="8321040"/>
          <a:ext cx="476250" cy="521970"/>
        </a:xfrm>
        <a:prstGeom prst="rect">
          <a:avLst/>
        </a:prstGeom>
      </xdr:spPr>
    </xdr:pic>
  </etc:cellImage>
  <etc:cellImage>
    <xdr:pic>
      <xdr:nvPicPr>
        <xdr:cNvPr id="180" name="ID_FE768041B5224599B86E0323A89F66E6" descr="Picture"/>
        <xdr:cNvPicPr/>
      </xdr:nvPicPr>
      <xdr:blipFill>
        <a:blip r:embed="rId116" cstate="print"/>
        <a:stretch>
          <a:fillRect/>
        </a:stretch>
      </xdr:blipFill>
      <xdr:spPr>
        <a:xfrm>
          <a:off x="3566160" y="8321040"/>
          <a:ext cx="476250" cy="521970"/>
        </a:xfrm>
        <a:prstGeom prst="rect">
          <a:avLst/>
        </a:prstGeom>
      </xdr:spPr>
    </xdr:pic>
  </etc:cellImage>
  <etc:cellImage>
    <xdr:pic>
      <xdr:nvPicPr>
        <xdr:cNvPr id="181" name="ID_BA7648D079444A59964EA2D20515222F" descr="Picture"/>
        <xdr:cNvPicPr/>
      </xdr:nvPicPr>
      <xdr:blipFill>
        <a:blip r:embed="rId115" cstate="print"/>
        <a:stretch>
          <a:fillRect/>
        </a:stretch>
      </xdr:blipFill>
      <xdr:spPr>
        <a:xfrm>
          <a:off x="2971800" y="8321040"/>
          <a:ext cx="476250" cy="521970"/>
        </a:xfrm>
        <a:prstGeom prst="rect">
          <a:avLst/>
        </a:prstGeom>
      </xdr:spPr>
    </xdr:pic>
  </etc:cellImage>
  <etc:cellImage>
    <xdr:pic>
      <xdr:nvPicPr>
        <xdr:cNvPr id="182" name="ID_8AB2CAD930B949B79EBB0A2216F80761" descr="Picture"/>
        <xdr:cNvPicPr/>
      </xdr:nvPicPr>
      <xdr:blipFill>
        <a:blip r:embed="rId162" cstate="print"/>
        <a:stretch>
          <a:fillRect/>
        </a:stretch>
      </xdr:blipFill>
      <xdr:spPr>
        <a:xfrm>
          <a:off x="4160520" y="8107680"/>
          <a:ext cx="476250" cy="521970"/>
        </a:xfrm>
        <a:prstGeom prst="rect">
          <a:avLst/>
        </a:prstGeom>
      </xdr:spPr>
    </xdr:pic>
  </etc:cellImage>
  <etc:cellImage>
    <xdr:pic>
      <xdr:nvPicPr>
        <xdr:cNvPr id="183" name="ID_B1C674BBB58A4CC69C4CD3C579A614DF" descr="Picture"/>
        <xdr:cNvPicPr/>
      </xdr:nvPicPr>
      <xdr:blipFill>
        <a:blip r:embed="rId113" cstate="print"/>
        <a:stretch>
          <a:fillRect/>
        </a:stretch>
      </xdr:blipFill>
      <xdr:spPr>
        <a:xfrm>
          <a:off x="3566160" y="8107680"/>
          <a:ext cx="476250" cy="521970"/>
        </a:xfrm>
        <a:prstGeom prst="rect">
          <a:avLst/>
        </a:prstGeom>
      </xdr:spPr>
    </xdr:pic>
  </etc:cellImage>
  <etc:cellImage>
    <xdr:pic>
      <xdr:nvPicPr>
        <xdr:cNvPr id="184" name="ID_E04C135FB2A14279AAC9B631B4A65E15" descr="Picture"/>
        <xdr:cNvPicPr/>
      </xdr:nvPicPr>
      <xdr:blipFill>
        <a:blip r:embed="rId112" cstate="print"/>
        <a:stretch>
          <a:fillRect/>
        </a:stretch>
      </xdr:blipFill>
      <xdr:spPr>
        <a:xfrm>
          <a:off x="2971800" y="8107680"/>
          <a:ext cx="476250" cy="521970"/>
        </a:xfrm>
        <a:prstGeom prst="rect">
          <a:avLst/>
        </a:prstGeom>
      </xdr:spPr>
    </xdr:pic>
  </etc:cellImage>
  <etc:cellImage>
    <xdr:pic>
      <xdr:nvPicPr>
        <xdr:cNvPr id="185" name="ID_CDD2279179BF457BAC5CEFF462ECC812" descr="Picture"/>
        <xdr:cNvPicPr/>
      </xdr:nvPicPr>
      <xdr:blipFill>
        <a:blip r:embed="rId163" cstate="print"/>
        <a:stretch>
          <a:fillRect/>
        </a:stretch>
      </xdr:blipFill>
      <xdr:spPr>
        <a:xfrm>
          <a:off x="416052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186" name="ID_DC215095FD814697BD0C7F683E9F4998" descr="Picture"/>
        <xdr:cNvPicPr/>
      </xdr:nvPicPr>
      <xdr:blipFill>
        <a:blip r:embed="rId164" cstate="print"/>
        <a:stretch>
          <a:fillRect/>
        </a:stretch>
      </xdr:blipFill>
      <xdr:spPr>
        <a:xfrm>
          <a:off x="4160520" y="10241280"/>
          <a:ext cx="476250" cy="521970"/>
        </a:xfrm>
        <a:prstGeom prst="rect">
          <a:avLst/>
        </a:prstGeom>
      </xdr:spPr>
    </xdr:pic>
  </etc:cellImage>
  <etc:cellImage>
    <xdr:pic>
      <xdr:nvPicPr>
        <xdr:cNvPr id="187" name="ID_FB71EE6028BE45A69DD4E19460F8A59A" descr="Picture"/>
        <xdr:cNvPicPr/>
      </xdr:nvPicPr>
      <xdr:blipFill>
        <a:blip r:embed="rId137" cstate="print"/>
        <a:stretch>
          <a:fillRect/>
        </a:stretch>
      </xdr:blipFill>
      <xdr:spPr>
        <a:xfrm>
          <a:off x="3566160" y="9814560"/>
          <a:ext cx="476250" cy="521970"/>
        </a:xfrm>
        <a:prstGeom prst="rect">
          <a:avLst/>
        </a:prstGeom>
      </xdr:spPr>
    </xdr:pic>
  </etc:cellImage>
  <etc:cellImage>
    <xdr:pic>
      <xdr:nvPicPr>
        <xdr:cNvPr id="188" name="ID_F212113350414663B1FCD1169BBCB343" descr="Picture"/>
        <xdr:cNvPicPr/>
      </xdr:nvPicPr>
      <xdr:blipFill>
        <a:blip r:embed="rId110" cstate="print"/>
        <a:stretch>
          <a:fillRect/>
        </a:stretch>
      </xdr:blipFill>
      <xdr:spPr>
        <a:xfrm>
          <a:off x="356616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189" name="ID_59082A24478B4D969C0358394AF7E661" descr="Picture"/>
        <xdr:cNvPicPr/>
      </xdr:nvPicPr>
      <xdr:blipFill>
        <a:blip r:embed="rId109" cstate="print"/>
        <a:stretch>
          <a:fillRect/>
        </a:stretch>
      </xdr:blipFill>
      <xdr:spPr>
        <a:xfrm>
          <a:off x="2971800" y="7894320"/>
          <a:ext cx="476250" cy="521970"/>
        </a:xfrm>
        <a:prstGeom prst="rect">
          <a:avLst/>
        </a:prstGeom>
      </xdr:spPr>
    </xdr:pic>
  </etc:cellImage>
  <etc:cellImage>
    <xdr:pic>
      <xdr:nvPicPr>
        <xdr:cNvPr id="190" name="ID_35E931C9AE15463CAC73AB316091D169" descr="Picture"/>
        <xdr:cNvPicPr/>
      </xdr:nvPicPr>
      <xdr:blipFill>
        <a:blip r:embed="rId165" cstate="print"/>
        <a:stretch>
          <a:fillRect/>
        </a:stretch>
      </xdr:blipFill>
      <xdr:spPr>
        <a:xfrm>
          <a:off x="416052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191" name="ID_A5C707CB24B54FD68B814740A9F79F57" descr="Picture"/>
        <xdr:cNvPicPr/>
      </xdr:nvPicPr>
      <xdr:blipFill>
        <a:blip r:embed="rId107" cstate="print"/>
        <a:stretch>
          <a:fillRect/>
        </a:stretch>
      </xdr:blipFill>
      <xdr:spPr>
        <a:xfrm>
          <a:off x="356616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192" name="ID_494409E0242F42E69D0E5646C8F9095B" descr="Picture"/>
        <xdr:cNvPicPr/>
      </xdr:nvPicPr>
      <xdr:blipFill>
        <a:blip r:embed="rId106" cstate="print"/>
        <a:stretch>
          <a:fillRect/>
        </a:stretch>
      </xdr:blipFill>
      <xdr:spPr>
        <a:xfrm>
          <a:off x="2971800" y="7680960"/>
          <a:ext cx="476250" cy="521970"/>
        </a:xfrm>
        <a:prstGeom prst="rect">
          <a:avLst/>
        </a:prstGeom>
      </xdr:spPr>
    </xdr:pic>
  </etc:cellImage>
  <etc:cellImage>
    <xdr:pic>
      <xdr:nvPicPr>
        <xdr:cNvPr id="193" name="ID_8CC9B14F2EF548439676DAE6B3652D90" descr="Picture"/>
        <xdr:cNvPicPr/>
      </xdr:nvPicPr>
      <xdr:blipFill>
        <a:blip r:embed="rId166" cstate="print"/>
        <a:stretch>
          <a:fillRect/>
        </a:stretch>
      </xdr:blipFill>
      <xdr:spPr>
        <a:xfrm>
          <a:off x="416052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194" name="ID_77F41C04EDB74A9285DA4BA90D92C7C6" descr="Picture"/>
        <xdr:cNvPicPr/>
      </xdr:nvPicPr>
      <xdr:blipFill>
        <a:blip r:embed="rId104" cstate="print"/>
        <a:stretch>
          <a:fillRect/>
        </a:stretch>
      </xdr:blipFill>
      <xdr:spPr>
        <a:xfrm>
          <a:off x="356616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195" name="ID_2C5007153353443E87D88561951B1162" descr="Picture"/>
        <xdr:cNvPicPr/>
      </xdr:nvPicPr>
      <xdr:blipFill>
        <a:blip r:embed="rId103" cstate="print"/>
        <a:stretch>
          <a:fillRect/>
        </a:stretch>
      </xdr:blipFill>
      <xdr:spPr>
        <a:xfrm>
          <a:off x="2971800" y="7467600"/>
          <a:ext cx="476250" cy="521970"/>
        </a:xfrm>
        <a:prstGeom prst="rect">
          <a:avLst/>
        </a:prstGeom>
      </xdr:spPr>
    </xdr:pic>
  </etc:cellImage>
  <etc:cellImage>
    <xdr:pic>
      <xdr:nvPicPr>
        <xdr:cNvPr id="196" name="ID_89866F50E6F1420EAA1F25D369A2B413" descr="Picture"/>
        <xdr:cNvPicPr/>
      </xdr:nvPicPr>
      <xdr:blipFill>
        <a:blip r:embed="rId167" cstate="print"/>
        <a:stretch>
          <a:fillRect/>
        </a:stretch>
      </xdr:blipFill>
      <xdr:spPr>
        <a:xfrm>
          <a:off x="416052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197" name="ID_5DEEDE79C16248339FC419F31F771945" descr="Picture"/>
        <xdr:cNvPicPr/>
      </xdr:nvPicPr>
      <xdr:blipFill>
        <a:blip r:embed="rId101" cstate="print"/>
        <a:stretch>
          <a:fillRect/>
        </a:stretch>
      </xdr:blipFill>
      <xdr:spPr>
        <a:xfrm>
          <a:off x="356616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198" name="ID_E8D506C4E095413AB5CB56F8367D0D43" descr="Picture"/>
        <xdr:cNvPicPr/>
      </xdr:nvPicPr>
      <xdr:blipFill>
        <a:blip r:embed="rId100" cstate="print"/>
        <a:stretch>
          <a:fillRect/>
        </a:stretch>
      </xdr:blipFill>
      <xdr:spPr>
        <a:xfrm>
          <a:off x="2971800" y="7254240"/>
          <a:ext cx="476250" cy="521970"/>
        </a:xfrm>
        <a:prstGeom prst="rect">
          <a:avLst/>
        </a:prstGeom>
      </xdr:spPr>
    </xdr:pic>
  </etc:cellImage>
  <etc:cellImage>
    <xdr:pic>
      <xdr:nvPicPr>
        <xdr:cNvPr id="199" name="ID_4754B04FFDD0447F8EE2DFAF4E73CF9F" descr="Picture"/>
        <xdr:cNvPicPr/>
      </xdr:nvPicPr>
      <xdr:blipFill>
        <a:blip r:embed="rId168" cstate="print"/>
        <a:stretch>
          <a:fillRect/>
        </a:stretch>
      </xdr:blipFill>
      <xdr:spPr>
        <a:xfrm>
          <a:off x="416052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200" name="ID_FDE005C9A6164FE8B5024B5528F42DD9" descr="Picture"/>
        <xdr:cNvPicPr/>
      </xdr:nvPicPr>
      <xdr:blipFill>
        <a:blip r:embed="rId98" cstate="print"/>
        <a:stretch>
          <a:fillRect/>
        </a:stretch>
      </xdr:blipFill>
      <xdr:spPr>
        <a:xfrm>
          <a:off x="356616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201" name="ID_EFA0766E7F994FFC8EFA175AC7BC7F47" descr="Picture"/>
        <xdr:cNvPicPr/>
      </xdr:nvPicPr>
      <xdr:blipFill>
        <a:blip r:embed="rId97" cstate="print"/>
        <a:stretch>
          <a:fillRect/>
        </a:stretch>
      </xdr:blipFill>
      <xdr:spPr>
        <a:xfrm>
          <a:off x="2971800" y="7040880"/>
          <a:ext cx="476250" cy="521970"/>
        </a:xfrm>
        <a:prstGeom prst="rect">
          <a:avLst/>
        </a:prstGeom>
      </xdr:spPr>
    </xdr:pic>
  </etc:cellImage>
  <etc:cellImage>
    <xdr:pic>
      <xdr:nvPicPr>
        <xdr:cNvPr id="202" name="ID_C5949133F17140F684C4537C51ABD792" descr="Picture"/>
        <xdr:cNvPicPr/>
      </xdr:nvPicPr>
      <xdr:blipFill>
        <a:blip r:embed="rId169" cstate="print"/>
        <a:stretch>
          <a:fillRect/>
        </a:stretch>
      </xdr:blipFill>
      <xdr:spPr>
        <a:xfrm>
          <a:off x="416052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203" name="ID_4F5B7337F00B4CA695A31EA1D32ED2F9" descr="Picture"/>
        <xdr:cNvPicPr/>
      </xdr:nvPicPr>
      <xdr:blipFill>
        <a:blip r:embed="rId95" cstate="print"/>
        <a:stretch>
          <a:fillRect/>
        </a:stretch>
      </xdr:blipFill>
      <xdr:spPr>
        <a:xfrm>
          <a:off x="356616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204" name="ID_3F7A674E1F1241A5AE7F80F7EA373B09" descr="Picture"/>
        <xdr:cNvPicPr/>
      </xdr:nvPicPr>
      <xdr:blipFill>
        <a:blip r:embed="rId94" cstate="print"/>
        <a:stretch>
          <a:fillRect/>
        </a:stretch>
      </xdr:blipFill>
      <xdr:spPr>
        <a:xfrm>
          <a:off x="2971800" y="6827520"/>
          <a:ext cx="476250" cy="521970"/>
        </a:xfrm>
        <a:prstGeom prst="rect">
          <a:avLst/>
        </a:prstGeom>
      </xdr:spPr>
    </xdr:pic>
  </etc:cellImage>
  <etc:cellImage>
    <xdr:pic>
      <xdr:nvPicPr>
        <xdr:cNvPr id="205" name="ID_A6D9E1F39D174BAC9F74F3680F2EDACD" descr="Picture"/>
        <xdr:cNvPicPr/>
      </xdr:nvPicPr>
      <xdr:blipFill>
        <a:blip r:embed="rId170" cstate="print"/>
        <a:stretch>
          <a:fillRect/>
        </a:stretch>
      </xdr:blipFill>
      <xdr:spPr>
        <a:xfrm>
          <a:off x="416052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206" name="ID_FBFCE57789A741E0B0861AA3D1844365" descr="Picture"/>
        <xdr:cNvPicPr/>
      </xdr:nvPicPr>
      <xdr:blipFill>
        <a:blip r:embed="rId92" cstate="print"/>
        <a:stretch>
          <a:fillRect/>
        </a:stretch>
      </xdr:blipFill>
      <xdr:spPr>
        <a:xfrm>
          <a:off x="356616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207" name="ID_473EE845D8704BE9B76ACF1A7D67FA74" descr="Picture"/>
        <xdr:cNvPicPr/>
      </xdr:nvPicPr>
      <xdr:blipFill>
        <a:blip r:embed="rId91" cstate="print"/>
        <a:stretch>
          <a:fillRect/>
        </a:stretch>
      </xdr:blipFill>
      <xdr:spPr>
        <a:xfrm>
          <a:off x="2971800" y="6614160"/>
          <a:ext cx="476250" cy="521970"/>
        </a:xfrm>
        <a:prstGeom prst="rect">
          <a:avLst/>
        </a:prstGeom>
      </xdr:spPr>
    </xdr:pic>
  </etc:cellImage>
  <etc:cellImage>
    <xdr:pic>
      <xdr:nvPicPr>
        <xdr:cNvPr id="208" name="ID_67A94D58968E4D1293F912D1D104A92C" descr="Picture"/>
        <xdr:cNvPicPr/>
      </xdr:nvPicPr>
      <xdr:blipFill>
        <a:blip r:embed="rId171" cstate="print"/>
        <a:stretch>
          <a:fillRect/>
        </a:stretch>
      </xdr:blipFill>
      <xdr:spPr>
        <a:xfrm>
          <a:off x="416052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209" name="ID_511A0631C6B74BE695C4F3EDD780D50D" descr="Picture"/>
        <xdr:cNvPicPr/>
      </xdr:nvPicPr>
      <xdr:blipFill>
        <a:blip r:embed="rId89" cstate="print"/>
        <a:stretch>
          <a:fillRect/>
        </a:stretch>
      </xdr:blipFill>
      <xdr:spPr>
        <a:xfrm>
          <a:off x="356616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210" name="ID_8A62F993B68D4F1EAF45C31CAADE10E9" descr="Picture"/>
        <xdr:cNvPicPr/>
      </xdr:nvPicPr>
      <xdr:blipFill>
        <a:blip r:embed="rId172" cstate="print"/>
        <a:stretch>
          <a:fillRect/>
        </a:stretch>
      </xdr:blipFill>
      <xdr:spPr>
        <a:xfrm>
          <a:off x="416052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211" name="ID_372A84E48B6B49DDA38A140DA57BA924" descr="Picture"/>
        <xdr:cNvPicPr/>
      </xdr:nvPicPr>
      <xdr:blipFill>
        <a:blip r:embed="rId86" cstate="print"/>
        <a:stretch>
          <a:fillRect/>
        </a:stretch>
      </xdr:blipFill>
      <xdr:spPr>
        <a:xfrm>
          <a:off x="356616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212" name="ID_97ED581FDC2F4B8AB9D7D79135A5C886" descr="Picture"/>
        <xdr:cNvPicPr/>
      </xdr:nvPicPr>
      <xdr:blipFill>
        <a:blip r:embed="rId88" cstate="print"/>
        <a:stretch>
          <a:fillRect/>
        </a:stretch>
      </xdr:blipFill>
      <xdr:spPr>
        <a:xfrm>
          <a:off x="2971800" y="6400800"/>
          <a:ext cx="476250" cy="521970"/>
        </a:xfrm>
        <a:prstGeom prst="rect">
          <a:avLst/>
        </a:prstGeom>
      </xdr:spPr>
    </xdr:pic>
  </etc:cellImage>
  <etc:cellImage>
    <xdr:pic>
      <xdr:nvPicPr>
        <xdr:cNvPr id="213" name="ID_E23167F4A2DC40DE939D7EF178F39F6F" descr="Picture"/>
        <xdr:cNvPicPr/>
      </xdr:nvPicPr>
      <xdr:blipFill>
        <a:blip r:embed="rId85" cstate="print"/>
        <a:stretch>
          <a:fillRect/>
        </a:stretch>
      </xdr:blipFill>
      <xdr:spPr>
        <a:xfrm>
          <a:off x="2971800" y="6187440"/>
          <a:ext cx="476250" cy="521970"/>
        </a:xfrm>
        <a:prstGeom prst="rect">
          <a:avLst/>
        </a:prstGeom>
      </xdr:spPr>
    </xdr:pic>
  </etc:cellImage>
  <etc:cellImage>
    <xdr:pic>
      <xdr:nvPicPr>
        <xdr:cNvPr id="214" name="ID_462A0551B54F4E27847960051BFC1C8A" descr="Picture"/>
        <xdr:cNvPicPr/>
      </xdr:nvPicPr>
      <xdr:blipFill>
        <a:blip r:embed="rId173" cstate="print"/>
        <a:stretch>
          <a:fillRect/>
        </a:stretch>
      </xdr:blipFill>
      <xdr:spPr>
        <a:xfrm>
          <a:off x="416052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215" name="ID_D439FD0463D8423E9A778442418F4FF5" descr="Picture"/>
        <xdr:cNvPicPr/>
      </xdr:nvPicPr>
      <xdr:blipFill>
        <a:blip r:embed="rId83" cstate="print"/>
        <a:stretch>
          <a:fillRect/>
        </a:stretch>
      </xdr:blipFill>
      <xdr:spPr>
        <a:xfrm>
          <a:off x="356616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216" name="ID_5530164DB60F455F9912556B11C25E6F" descr="Picture"/>
        <xdr:cNvPicPr/>
      </xdr:nvPicPr>
      <xdr:blipFill>
        <a:blip r:embed="rId82" cstate="print"/>
        <a:stretch>
          <a:fillRect/>
        </a:stretch>
      </xdr:blipFill>
      <xdr:spPr>
        <a:xfrm>
          <a:off x="2971800" y="5974080"/>
          <a:ext cx="476250" cy="521970"/>
        </a:xfrm>
        <a:prstGeom prst="rect">
          <a:avLst/>
        </a:prstGeom>
      </xdr:spPr>
    </xdr:pic>
  </etc:cellImage>
  <etc:cellImage>
    <xdr:pic>
      <xdr:nvPicPr>
        <xdr:cNvPr id="217" name="ID_FB15AA1036654BE29B2E6745E64B526B" descr="Picture"/>
        <xdr:cNvPicPr/>
      </xdr:nvPicPr>
      <xdr:blipFill>
        <a:blip r:embed="rId80" cstate="print"/>
        <a:stretch>
          <a:fillRect/>
        </a:stretch>
      </xdr:blipFill>
      <xdr:spPr>
        <a:xfrm>
          <a:off x="356616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218" name="ID_2218B8A4713A4B0EAD4D9D4DC08F4131" descr="Picture"/>
        <xdr:cNvPicPr/>
      </xdr:nvPicPr>
      <xdr:blipFill>
        <a:blip r:embed="rId174" cstate="print"/>
        <a:stretch>
          <a:fillRect/>
        </a:stretch>
      </xdr:blipFill>
      <xdr:spPr>
        <a:xfrm>
          <a:off x="416052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219" name="ID_7F4484FCA37E45B8B4FDFA7CB5956737" descr="Picture"/>
        <xdr:cNvPicPr/>
      </xdr:nvPicPr>
      <xdr:blipFill>
        <a:blip r:embed="rId79" cstate="print"/>
        <a:stretch>
          <a:fillRect/>
        </a:stretch>
      </xdr:blipFill>
      <xdr:spPr>
        <a:xfrm>
          <a:off x="2971800" y="5760720"/>
          <a:ext cx="476250" cy="521970"/>
        </a:xfrm>
        <a:prstGeom prst="rect">
          <a:avLst/>
        </a:prstGeom>
      </xdr:spPr>
    </xdr:pic>
  </etc:cellImage>
  <etc:cellImage>
    <xdr:pic>
      <xdr:nvPicPr>
        <xdr:cNvPr id="220" name="ID_4A2206B8A298455F8736C07E102CC2EB" descr="Picture"/>
        <xdr:cNvPicPr/>
      </xdr:nvPicPr>
      <xdr:blipFill>
        <a:blip r:embed="rId175" cstate="print"/>
        <a:stretch>
          <a:fillRect/>
        </a:stretch>
      </xdr:blipFill>
      <xdr:spPr>
        <a:xfrm>
          <a:off x="416052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221" name="ID_D6A420D5D8BB45A3A1FFC4E101CB30D6" descr="Picture"/>
        <xdr:cNvPicPr/>
      </xdr:nvPicPr>
      <xdr:blipFill>
        <a:blip r:embed="rId77" cstate="print"/>
        <a:stretch>
          <a:fillRect/>
        </a:stretch>
      </xdr:blipFill>
      <xdr:spPr>
        <a:xfrm>
          <a:off x="356616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222" name="ID_31478574BF914017B73B949A6F721906" descr="Picture"/>
        <xdr:cNvPicPr/>
      </xdr:nvPicPr>
      <xdr:blipFill>
        <a:blip r:embed="rId76" cstate="print"/>
        <a:stretch>
          <a:fillRect/>
        </a:stretch>
      </xdr:blipFill>
      <xdr:spPr>
        <a:xfrm>
          <a:off x="2971800" y="5547360"/>
          <a:ext cx="476250" cy="521970"/>
        </a:xfrm>
        <a:prstGeom prst="rect">
          <a:avLst/>
        </a:prstGeom>
      </xdr:spPr>
    </xdr:pic>
  </etc:cellImage>
  <etc:cellImage>
    <xdr:pic>
      <xdr:nvPicPr>
        <xdr:cNvPr id="223" name="ID_B6185ADD6684447E8CB49594574EEA67" descr="Picture"/>
        <xdr:cNvPicPr/>
      </xdr:nvPicPr>
      <xdr:blipFill>
        <a:blip r:embed="rId149" cstate="print"/>
        <a:stretch>
          <a:fillRect/>
        </a:stretch>
      </xdr:blipFill>
      <xdr:spPr>
        <a:xfrm>
          <a:off x="3566160" y="10668000"/>
          <a:ext cx="476250" cy="521970"/>
        </a:xfrm>
        <a:prstGeom prst="rect">
          <a:avLst/>
        </a:prstGeom>
      </xdr:spPr>
    </xdr:pic>
  </etc:cellImage>
  <etc:cellImage>
    <xdr:pic>
      <xdr:nvPicPr>
        <xdr:cNvPr id="224" name="ID_0546978BE2DD4E28872C387926C761DA" descr="Picture"/>
        <xdr:cNvPicPr/>
      </xdr:nvPicPr>
      <xdr:blipFill>
        <a:blip r:embed="rId176" cstate="print"/>
        <a:stretch>
          <a:fillRect/>
        </a:stretch>
      </xdr:blipFill>
      <xdr:spPr>
        <a:xfrm>
          <a:off x="416052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225" name="ID_EE286FBB68544BD1B28012861778D6FC" descr="Picture"/>
        <xdr:cNvPicPr/>
      </xdr:nvPicPr>
      <xdr:blipFill>
        <a:blip r:embed="rId74" cstate="print"/>
        <a:stretch>
          <a:fillRect/>
        </a:stretch>
      </xdr:blipFill>
      <xdr:spPr>
        <a:xfrm>
          <a:off x="356616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226" name="ID_D9CAA60E19EC4BE6A1912FA579FBA8D3" descr="Picture"/>
        <xdr:cNvPicPr/>
      </xdr:nvPicPr>
      <xdr:blipFill>
        <a:blip r:embed="rId73" cstate="print"/>
        <a:stretch>
          <a:fillRect/>
        </a:stretch>
      </xdr:blipFill>
      <xdr:spPr>
        <a:xfrm>
          <a:off x="2971800" y="5334000"/>
          <a:ext cx="476250" cy="521970"/>
        </a:xfrm>
        <a:prstGeom prst="rect">
          <a:avLst/>
        </a:prstGeom>
      </xdr:spPr>
    </xdr:pic>
  </etc:cellImage>
  <etc:cellImage>
    <xdr:pic>
      <xdr:nvPicPr>
        <xdr:cNvPr id="227" name="ID_9B0AC25E62E541D4A4426BC5E30CEC6D" descr="Picture"/>
        <xdr:cNvPicPr/>
      </xdr:nvPicPr>
      <xdr:blipFill>
        <a:blip r:embed="rId70" cstate="print"/>
        <a:stretch>
          <a:fillRect/>
        </a:stretch>
      </xdr:blipFill>
      <xdr:spPr>
        <a:xfrm>
          <a:off x="297180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228" name="ID_0483572E68874C8691FF6720874748E3" descr="Picture"/>
        <xdr:cNvPicPr/>
      </xdr:nvPicPr>
      <xdr:blipFill>
        <a:blip r:embed="rId71" cstate="print"/>
        <a:stretch>
          <a:fillRect/>
        </a:stretch>
      </xdr:blipFill>
      <xdr:spPr>
        <a:xfrm>
          <a:off x="356616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229" name="ID_6DE006A46F8542208027C55354EA6F70" descr="Picture"/>
        <xdr:cNvPicPr/>
      </xdr:nvPicPr>
      <xdr:blipFill>
        <a:blip r:embed="rId177" cstate="print"/>
        <a:stretch>
          <a:fillRect/>
        </a:stretch>
      </xdr:blipFill>
      <xdr:spPr>
        <a:xfrm>
          <a:off x="4160520" y="5120640"/>
          <a:ext cx="476250" cy="521970"/>
        </a:xfrm>
        <a:prstGeom prst="rect">
          <a:avLst/>
        </a:prstGeom>
      </xdr:spPr>
    </xdr:pic>
  </etc:cellImage>
  <etc:cellImage>
    <xdr:pic>
      <xdr:nvPicPr>
        <xdr:cNvPr id="230" name="ID_55004AE8171A493C9FB13647C7FA13F6" descr="Picture"/>
        <xdr:cNvPicPr/>
      </xdr:nvPicPr>
      <xdr:blipFill>
        <a:blip r:embed="rId68" cstate="print"/>
        <a:stretch>
          <a:fillRect/>
        </a:stretch>
      </xdr:blipFill>
      <xdr:spPr>
        <a:xfrm>
          <a:off x="3566160" y="4907280"/>
          <a:ext cx="476250" cy="521970"/>
        </a:xfrm>
        <a:prstGeom prst="rect">
          <a:avLst/>
        </a:prstGeom>
      </xdr:spPr>
    </xdr:pic>
  </etc:cellImage>
  <etc:cellImage>
    <xdr:pic>
      <xdr:nvPicPr>
        <xdr:cNvPr id="231" name="ID_3E52F58BD9B64E0698FBEE4130D29428" descr="Picture"/>
        <xdr:cNvPicPr/>
      </xdr:nvPicPr>
      <xdr:blipFill>
        <a:blip r:embed="rId67" cstate="print"/>
        <a:stretch>
          <a:fillRect/>
        </a:stretch>
      </xdr:blipFill>
      <xdr:spPr>
        <a:xfrm>
          <a:off x="2971800" y="4907280"/>
          <a:ext cx="476250" cy="521970"/>
        </a:xfrm>
        <a:prstGeom prst="rect">
          <a:avLst/>
        </a:prstGeom>
      </xdr:spPr>
    </xdr:pic>
  </etc:cellImage>
  <etc:cellImage>
    <xdr:pic>
      <xdr:nvPicPr>
        <xdr:cNvPr id="232" name="ID_1E4C277F57A444B39DC5C0C2223BE963" descr="Picture"/>
        <xdr:cNvPicPr/>
      </xdr:nvPicPr>
      <xdr:blipFill>
        <a:blip r:embed="rId178" cstate="print"/>
        <a:stretch>
          <a:fillRect/>
        </a:stretch>
      </xdr:blipFill>
      <xdr:spPr>
        <a:xfrm>
          <a:off x="416052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233" name="ID_00B6AED3C1F44759AC5B9402D8750153" descr="Picture"/>
        <xdr:cNvPicPr/>
      </xdr:nvPicPr>
      <xdr:blipFill>
        <a:blip r:embed="rId65" cstate="print"/>
        <a:stretch>
          <a:fillRect/>
        </a:stretch>
      </xdr:blipFill>
      <xdr:spPr>
        <a:xfrm>
          <a:off x="356616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234" name="ID_10A0A4AE9BFE4C45A19F15D24E91C6B6" descr="Picture"/>
        <xdr:cNvPicPr/>
      </xdr:nvPicPr>
      <xdr:blipFill>
        <a:blip r:embed="rId64" cstate="print"/>
        <a:stretch>
          <a:fillRect/>
        </a:stretch>
      </xdr:blipFill>
      <xdr:spPr>
        <a:xfrm>
          <a:off x="2971800" y="4693920"/>
          <a:ext cx="476250" cy="521970"/>
        </a:xfrm>
        <a:prstGeom prst="rect">
          <a:avLst/>
        </a:prstGeom>
      </xdr:spPr>
    </xdr:pic>
  </etc:cellImage>
  <etc:cellImage>
    <xdr:pic>
      <xdr:nvPicPr>
        <xdr:cNvPr id="235" name="ID_E8DBB261329948B99E5F25585B6F5F8B" descr="Picture"/>
        <xdr:cNvPicPr/>
      </xdr:nvPicPr>
      <xdr:blipFill>
        <a:blip r:embed="rId179" cstate="print"/>
        <a:stretch>
          <a:fillRect/>
        </a:stretch>
      </xdr:blipFill>
      <xdr:spPr>
        <a:xfrm>
          <a:off x="416052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236" name="ID_5B5CFB6AA52D4FB6ADD3F01290B1E0D0" descr="Picture"/>
        <xdr:cNvPicPr/>
      </xdr:nvPicPr>
      <xdr:blipFill>
        <a:blip r:embed="rId62" cstate="print"/>
        <a:stretch>
          <a:fillRect/>
        </a:stretch>
      </xdr:blipFill>
      <xdr:spPr>
        <a:xfrm>
          <a:off x="356616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237" name="ID_80144BA754DD42578CF813A7270C5A40" descr="Picture"/>
        <xdr:cNvPicPr/>
      </xdr:nvPicPr>
      <xdr:blipFill>
        <a:blip r:embed="rId61" cstate="print"/>
        <a:stretch>
          <a:fillRect/>
        </a:stretch>
      </xdr:blipFill>
      <xdr:spPr>
        <a:xfrm>
          <a:off x="2971800" y="4480560"/>
          <a:ext cx="476250" cy="521970"/>
        </a:xfrm>
        <a:prstGeom prst="rect">
          <a:avLst/>
        </a:prstGeom>
      </xdr:spPr>
    </xdr:pic>
  </etc:cellImage>
  <etc:cellImage>
    <xdr:pic>
      <xdr:nvPicPr>
        <xdr:cNvPr id="238" name="ID_C1FE429581804120988C9EFC049F07C0" descr="Picture"/>
        <xdr:cNvPicPr/>
      </xdr:nvPicPr>
      <xdr:blipFill>
        <a:blip r:embed="rId180" cstate="print"/>
        <a:stretch>
          <a:fillRect/>
        </a:stretch>
      </xdr:blipFill>
      <xdr:spPr>
        <a:xfrm>
          <a:off x="416052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239" name="ID_3CF925EDA12440FFAEF6F8B54B065B25" descr="Picture"/>
        <xdr:cNvPicPr/>
      </xdr:nvPicPr>
      <xdr:blipFill>
        <a:blip r:embed="rId59" cstate="print"/>
        <a:stretch>
          <a:fillRect/>
        </a:stretch>
      </xdr:blipFill>
      <xdr:spPr>
        <a:xfrm>
          <a:off x="356616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240" name="ID_A02012AE04174B0A9BA658E8CEFD652F" descr="Picture"/>
        <xdr:cNvPicPr/>
      </xdr:nvPicPr>
      <xdr:blipFill>
        <a:blip r:embed="rId139" cstate="print"/>
        <a:stretch>
          <a:fillRect/>
        </a:stretch>
      </xdr:blipFill>
      <xdr:spPr>
        <a:xfrm>
          <a:off x="2971800" y="10027920"/>
          <a:ext cx="476250" cy="521970"/>
        </a:xfrm>
        <a:prstGeom prst="rect">
          <a:avLst/>
        </a:prstGeom>
      </xdr:spPr>
    </xdr:pic>
  </etc:cellImage>
  <etc:cellImage>
    <xdr:pic>
      <xdr:nvPicPr>
        <xdr:cNvPr id="241" name="ID_2C8BD081D6A3401887D4A050A115E115" descr="Picture"/>
        <xdr:cNvPicPr/>
      </xdr:nvPicPr>
      <xdr:blipFill>
        <a:blip r:embed="rId181" cstate="print"/>
        <a:stretch>
          <a:fillRect/>
        </a:stretch>
      </xdr:blipFill>
      <xdr:spPr>
        <a:xfrm>
          <a:off x="416052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242" name="ID_76D8E342B7FF4592A23F3957DE1ED48B" descr="Picture"/>
        <xdr:cNvPicPr/>
      </xdr:nvPicPr>
      <xdr:blipFill>
        <a:blip r:embed="rId58" cstate="print"/>
        <a:stretch>
          <a:fillRect/>
        </a:stretch>
      </xdr:blipFill>
      <xdr:spPr>
        <a:xfrm>
          <a:off x="2971800" y="4267200"/>
          <a:ext cx="476250" cy="521970"/>
        </a:xfrm>
        <a:prstGeom prst="rect">
          <a:avLst/>
        </a:prstGeom>
      </xdr:spPr>
    </xdr:pic>
  </etc:cellImage>
  <etc:cellImage>
    <xdr:pic>
      <xdr:nvPicPr>
        <xdr:cNvPr id="243" name="ID_B2BE8DB1F6CE47628CF9BB45651EBB2F" descr="Picture"/>
        <xdr:cNvPicPr/>
      </xdr:nvPicPr>
      <xdr:blipFill>
        <a:blip r:embed="rId146" cstate="print"/>
        <a:stretch>
          <a:fillRect/>
        </a:stretch>
      </xdr:blipFill>
      <xdr:spPr>
        <a:xfrm>
          <a:off x="3566160" y="10454640"/>
          <a:ext cx="476250" cy="521970"/>
        </a:xfrm>
        <a:prstGeom prst="rect">
          <a:avLst/>
        </a:prstGeom>
      </xdr:spPr>
    </xdr:pic>
  </etc:cellImage>
  <etc:cellImage>
    <xdr:pic>
      <xdr:nvPicPr>
        <xdr:cNvPr id="244" name="ID_1E06B05E63A64B8BA84BFF60D0D44AA1" descr="Picture"/>
        <xdr:cNvPicPr/>
      </xdr:nvPicPr>
      <xdr:blipFill>
        <a:blip r:embed="rId56" cstate="print"/>
        <a:stretch>
          <a:fillRect/>
        </a:stretch>
      </xdr:blipFill>
      <xdr:spPr>
        <a:xfrm>
          <a:off x="356616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245" name="ID_CD7E460BB3844DF084C607464F5D401A" descr="Picture"/>
        <xdr:cNvPicPr/>
      </xdr:nvPicPr>
      <xdr:blipFill>
        <a:blip r:embed="rId55" cstate="print"/>
        <a:stretch>
          <a:fillRect/>
        </a:stretch>
      </xdr:blipFill>
      <xdr:spPr>
        <a:xfrm>
          <a:off x="2971800" y="4053840"/>
          <a:ext cx="476250" cy="521970"/>
        </a:xfrm>
        <a:prstGeom prst="rect">
          <a:avLst/>
        </a:prstGeom>
      </xdr:spPr>
    </xdr:pic>
  </etc:cellImage>
  <etc:cellImage>
    <xdr:pic>
      <xdr:nvPicPr>
        <xdr:cNvPr id="246" name="ID_4AA93E649B7B46019B890A6925F9D8C0" descr="Picture"/>
        <xdr:cNvPicPr/>
      </xdr:nvPicPr>
      <xdr:blipFill>
        <a:blip r:embed="rId182" cstate="print"/>
        <a:stretch>
          <a:fillRect/>
        </a:stretch>
      </xdr:blipFill>
      <xdr:spPr>
        <a:xfrm>
          <a:off x="416052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247" name="ID_A52A5157E1BC481997504958F79D84A3" descr="Picture"/>
        <xdr:cNvPicPr/>
      </xdr:nvPicPr>
      <xdr:blipFill>
        <a:blip r:embed="rId53" cstate="print"/>
        <a:stretch>
          <a:fillRect/>
        </a:stretch>
      </xdr:blipFill>
      <xdr:spPr>
        <a:xfrm>
          <a:off x="356616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248" name="ID_28A4ED691A054EFC9AABE8A1A984BECD" descr="Picture"/>
        <xdr:cNvPicPr/>
      </xdr:nvPicPr>
      <xdr:blipFill>
        <a:blip r:embed="rId52" cstate="print"/>
        <a:stretch>
          <a:fillRect/>
        </a:stretch>
      </xdr:blipFill>
      <xdr:spPr>
        <a:xfrm>
          <a:off x="2971800" y="3840480"/>
          <a:ext cx="476250" cy="521970"/>
        </a:xfrm>
        <a:prstGeom prst="rect">
          <a:avLst/>
        </a:prstGeom>
      </xdr:spPr>
    </xdr:pic>
  </etc:cellImage>
  <etc:cellImage>
    <xdr:pic>
      <xdr:nvPicPr>
        <xdr:cNvPr id="249" name="ID_4CAA26548DC844118591E7D3905DD913" descr="Picture"/>
        <xdr:cNvPicPr/>
      </xdr:nvPicPr>
      <xdr:blipFill>
        <a:blip r:embed="rId183" cstate="print"/>
        <a:stretch>
          <a:fillRect/>
        </a:stretch>
      </xdr:blipFill>
      <xdr:spPr>
        <a:xfrm>
          <a:off x="416052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250" name="ID_881339C4460C4D62B6C3C3CD0F560C35" descr="Picture"/>
        <xdr:cNvPicPr/>
      </xdr:nvPicPr>
      <xdr:blipFill>
        <a:blip r:embed="rId49" cstate="print"/>
        <a:stretch>
          <a:fillRect/>
        </a:stretch>
      </xdr:blipFill>
      <xdr:spPr>
        <a:xfrm>
          <a:off x="297180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251" name="ID_5984494389314057BBC3C46ACFDCD744" descr="Picture"/>
        <xdr:cNvPicPr/>
      </xdr:nvPicPr>
      <xdr:blipFill>
        <a:blip r:embed="rId184" cstate="print"/>
        <a:stretch>
          <a:fillRect/>
        </a:stretch>
      </xdr:blipFill>
      <xdr:spPr>
        <a:xfrm>
          <a:off x="416052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252" name="ID_8D6B98E149A442889B9BEF231FE7D5A2" descr="Picture"/>
        <xdr:cNvPicPr/>
      </xdr:nvPicPr>
      <xdr:blipFill>
        <a:blip r:embed="rId7" cstate="print"/>
        <a:stretch>
          <a:fillRect/>
        </a:stretch>
      </xdr:blipFill>
      <xdr:spPr>
        <a:xfrm>
          <a:off x="297180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253" name="ID_4A2DA67E314346B6BD9A5540512D1C85" descr="Picture"/>
        <xdr:cNvPicPr/>
      </xdr:nvPicPr>
      <xdr:blipFill>
        <a:blip r:embed="rId185" cstate="print"/>
        <a:stretch>
          <a:fillRect/>
        </a:stretch>
      </xdr:blipFill>
      <xdr:spPr>
        <a:xfrm>
          <a:off x="416052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254" name="ID_7C2BB8A303244847958EE90A14DAE24C" descr="Picture"/>
        <xdr:cNvPicPr/>
      </xdr:nvPicPr>
      <xdr:blipFill>
        <a:blip r:embed="rId8" cstate="print"/>
        <a:stretch>
          <a:fillRect/>
        </a:stretch>
      </xdr:blipFill>
      <xdr:spPr>
        <a:xfrm>
          <a:off x="3566160" y="640080"/>
          <a:ext cx="476250" cy="521970"/>
        </a:xfrm>
        <a:prstGeom prst="rect">
          <a:avLst/>
        </a:prstGeom>
      </xdr:spPr>
    </xdr:pic>
  </etc:cellImage>
  <etc:cellImage>
    <xdr:pic>
      <xdr:nvPicPr>
        <xdr:cNvPr id="255" name="ID_041A08717DBA4E359C92E6ACAF4376C9" descr="Picture"/>
        <xdr:cNvPicPr/>
      </xdr:nvPicPr>
      <xdr:blipFill>
        <a:blip r:embed="rId41" cstate="print"/>
        <a:stretch>
          <a:fillRect/>
        </a:stretch>
      </xdr:blipFill>
      <xdr:spPr>
        <a:xfrm>
          <a:off x="356616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256" name="ID_1A696BFC0685431688ADAF15C1B82656" descr="Picture"/>
        <xdr:cNvPicPr/>
      </xdr:nvPicPr>
      <xdr:blipFill>
        <a:blip r:embed="rId186" cstate="print"/>
        <a:stretch>
          <a:fillRect/>
        </a:stretch>
      </xdr:blipFill>
      <xdr:spPr>
        <a:xfrm>
          <a:off x="416052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257" name="ID_4C105FB5D9EB4B048FEAF56771BD336F" descr="Picture"/>
        <xdr:cNvPicPr/>
      </xdr:nvPicPr>
      <xdr:blipFill>
        <a:blip r:embed="rId29" cstate="print"/>
        <a:stretch>
          <a:fillRect/>
        </a:stretch>
      </xdr:blipFill>
      <xdr:spPr>
        <a:xfrm>
          <a:off x="356616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258" name="ID_F9E4F99564FD42B4AEB9110436AB492E" descr="Picture"/>
        <xdr:cNvPicPr/>
      </xdr:nvPicPr>
      <xdr:blipFill>
        <a:blip r:embed="rId28" cstate="print"/>
        <a:stretch>
          <a:fillRect/>
        </a:stretch>
      </xdr:blipFill>
      <xdr:spPr>
        <a:xfrm>
          <a:off x="297180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259" name="ID_8DF5184338904944BB9A92DAADAA8795" descr="Picture"/>
        <xdr:cNvPicPr/>
      </xdr:nvPicPr>
      <xdr:blipFill>
        <a:blip r:embed="rId187" cstate="print"/>
        <a:stretch>
          <a:fillRect/>
        </a:stretch>
      </xdr:blipFill>
      <xdr:spPr>
        <a:xfrm>
          <a:off x="416052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260" name="ID_653ED34724EE444CBED01CCAF55BA2DF" descr="Picture"/>
        <xdr:cNvPicPr/>
      </xdr:nvPicPr>
      <xdr:blipFill>
        <a:blip r:embed="rId31" cstate="print"/>
        <a:stretch>
          <a:fillRect/>
        </a:stretch>
      </xdr:blipFill>
      <xdr:spPr>
        <a:xfrm>
          <a:off x="297180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261" name="ID_06DF7DC4BEBA4A3DA8B5AECEADCBAE28" descr="Picture"/>
        <xdr:cNvPicPr/>
      </xdr:nvPicPr>
      <xdr:blipFill>
        <a:blip r:embed="rId188" cstate="print"/>
        <a:stretch>
          <a:fillRect/>
        </a:stretch>
      </xdr:blipFill>
      <xdr:spPr>
        <a:xfrm>
          <a:off x="4160520" y="2133600"/>
          <a:ext cx="476250" cy="521970"/>
        </a:xfrm>
        <a:prstGeom prst="rect">
          <a:avLst/>
        </a:prstGeom>
      </xdr:spPr>
    </xdr:pic>
  </etc:cellImage>
  <etc:cellImage>
    <xdr:pic>
      <xdr:nvPicPr>
        <xdr:cNvPr id="262" name="ID_CF29D0F4234A426792F1F9838B84B6E6" descr="Picture"/>
        <xdr:cNvPicPr/>
      </xdr:nvPicPr>
      <xdr:blipFill>
        <a:blip r:embed="rId40" cstate="print"/>
        <a:stretch>
          <a:fillRect/>
        </a:stretch>
      </xdr:blipFill>
      <xdr:spPr>
        <a:xfrm>
          <a:off x="2971800" y="2987040"/>
          <a:ext cx="476250" cy="521970"/>
        </a:xfrm>
        <a:prstGeom prst="rect">
          <a:avLst/>
        </a:prstGeom>
      </xdr:spPr>
    </xdr:pic>
  </etc:cellImage>
  <etc:cellImage>
    <xdr:pic>
      <xdr:nvPicPr>
        <xdr:cNvPr id="263" name="ID_E0DC67C891B54A07BAFD7DC9AF6E8E0D" descr="Picture"/>
        <xdr:cNvPicPr/>
      </xdr:nvPicPr>
      <xdr:blipFill>
        <a:blip r:embed="rId38" cstate="print"/>
        <a:stretch>
          <a:fillRect/>
        </a:stretch>
      </xdr:blipFill>
      <xdr:spPr>
        <a:xfrm>
          <a:off x="356616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264" name="ID_BD4D2B74F6624C729999FE5E1866529F" descr="Picture"/>
        <xdr:cNvPicPr/>
      </xdr:nvPicPr>
      <xdr:blipFill>
        <a:blip r:embed="rId189" cstate="print"/>
        <a:stretch>
          <a:fillRect/>
        </a:stretch>
      </xdr:blipFill>
      <xdr:spPr>
        <a:xfrm>
          <a:off x="416052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265" name="ID_E601BE93770E48A8AD1078FF48B13C2F" descr="Picture"/>
        <xdr:cNvPicPr/>
      </xdr:nvPicPr>
      <xdr:blipFill>
        <a:blip r:embed="rId37" cstate="print"/>
        <a:stretch>
          <a:fillRect/>
        </a:stretch>
      </xdr:blipFill>
      <xdr:spPr>
        <a:xfrm>
          <a:off x="2971800" y="2773680"/>
          <a:ext cx="476250" cy="521970"/>
        </a:xfrm>
        <a:prstGeom prst="rect">
          <a:avLst/>
        </a:prstGeom>
      </xdr:spPr>
    </xdr:pic>
  </etc:cellImage>
  <etc:cellImage>
    <xdr:pic>
      <xdr:nvPicPr>
        <xdr:cNvPr id="266" name="ID_6092B370423A4E90912A81C3500A71DD" descr="Picture"/>
        <xdr:cNvPicPr/>
      </xdr:nvPicPr>
      <xdr:blipFill>
        <a:blip r:embed="rId190" cstate="print"/>
        <a:stretch>
          <a:fillRect/>
        </a:stretch>
      </xdr:blipFill>
      <xdr:spPr>
        <a:xfrm>
          <a:off x="416052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267" name="ID_A4BFA6C28F204760AD0F24C3B11A2F77" descr="Picture"/>
        <xdr:cNvPicPr/>
      </xdr:nvPicPr>
      <xdr:blipFill>
        <a:blip r:embed="rId35" cstate="print"/>
        <a:stretch>
          <a:fillRect/>
        </a:stretch>
      </xdr:blipFill>
      <xdr:spPr>
        <a:xfrm>
          <a:off x="356616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268" name="ID_BE1EF5C3A2864D2AA1E1E3449398B2BC" descr="Picture"/>
        <xdr:cNvPicPr/>
      </xdr:nvPicPr>
      <xdr:blipFill>
        <a:blip r:embed="rId34" cstate="print"/>
        <a:stretch>
          <a:fillRect/>
        </a:stretch>
      </xdr:blipFill>
      <xdr:spPr>
        <a:xfrm>
          <a:off x="2971800" y="2560320"/>
          <a:ext cx="476250" cy="521970"/>
        </a:xfrm>
        <a:prstGeom prst="rect">
          <a:avLst/>
        </a:prstGeom>
      </xdr:spPr>
    </xdr:pic>
  </etc:cellImage>
  <etc:cellImage>
    <xdr:pic>
      <xdr:nvPicPr>
        <xdr:cNvPr id="269" name="ID_D196BE2147404385BF1347ADCE68C729" descr="Picture"/>
        <xdr:cNvPicPr/>
      </xdr:nvPicPr>
      <xdr:blipFill>
        <a:blip r:embed="rId191" cstate="print"/>
        <a:stretch>
          <a:fillRect/>
        </a:stretch>
      </xdr:blipFill>
      <xdr:spPr>
        <a:xfrm>
          <a:off x="416052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270" name="ID_1CD3F215F19F4A11A800ED760416DA47" descr="Picture"/>
        <xdr:cNvPicPr/>
      </xdr:nvPicPr>
      <xdr:blipFill>
        <a:blip r:embed="rId32" cstate="print"/>
        <a:stretch>
          <a:fillRect/>
        </a:stretch>
      </xdr:blipFill>
      <xdr:spPr>
        <a:xfrm>
          <a:off x="3566160" y="2346960"/>
          <a:ext cx="476250" cy="521970"/>
        </a:xfrm>
        <a:prstGeom prst="rect">
          <a:avLst/>
        </a:prstGeom>
      </xdr:spPr>
    </xdr:pic>
  </etc:cellImage>
  <etc:cellImage>
    <xdr:pic>
      <xdr:nvPicPr>
        <xdr:cNvPr id="271" name="ID_4DA42468B7074FCF8D933205C36E28C4" descr="Picture"/>
        <xdr:cNvPicPr/>
      </xdr:nvPicPr>
      <xdr:blipFill>
        <a:blip r:embed="rId44" cstate="print"/>
        <a:stretch>
          <a:fillRect/>
        </a:stretch>
      </xdr:blipFill>
      <xdr:spPr>
        <a:xfrm>
          <a:off x="356616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272" name="ID_90BBDB0EC12A4F208DDA45214810C355" descr="Picture"/>
        <xdr:cNvPicPr/>
      </xdr:nvPicPr>
      <xdr:blipFill>
        <a:blip r:embed="rId192" cstate="print"/>
        <a:stretch>
          <a:fillRect/>
        </a:stretch>
      </xdr:blipFill>
      <xdr:spPr>
        <a:xfrm>
          <a:off x="416052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273" name="ID_E9B4F7357C244F30BA99B3FA5B293E66" descr="Picture"/>
        <xdr:cNvPicPr/>
      </xdr:nvPicPr>
      <xdr:blipFill>
        <a:blip r:embed="rId50" cstate="print"/>
        <a:stretch>
          <a:fillRect/>
        </a:stretch>
      </xdr:blipFill>
      <xdr:spPr>
        <a:xfrm>
          <a:off x="3566160" y="3627120"/>
          <a:ext cx="476250" cy="521970"/>
        </a:xfrm>
        <a:prstGeom prst="rect">
          <a:avLst/>
        </a:prstGeom>
      </xdr:spPr>
    </xdr:pic>
  </etc:cellImage>
  <etc:cellImage>
    <xdr:pic>
      <xdr:nvPicPr>
        <xdr:cNvPr id="274" name="ID_EFD7F931A0CC468AACC76A5E118DA5D6" descr="Picture"/>
        <xdr:cNvPicPr/>
      </xdr:nvPicPr>
      <xdr:blipFill>
        <a:blip r:embed="rId25" cstate="print"/>
        <a:stretch>
          <a:fillRect/>
        </a:stretch>
      </xdr:blipFill>
      <xdr:spPr>
        <a:xfrm>
          <a:off x="297180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275" name="ID_9F9486C209414975A179AC5E057BBEF3" descr="Picture"/>
        <xdr:cNvPicPr/>
      </xdr:nvPicPr>
      <xdr:blipFill>
        <a:blip r:embed="rId26" cstate="print"/>
        <a:stretch>
          <a:fillRect/>
        </a:stretch>
      </xdr:blipFill>
      <xdr:spPr>
        <a:xfrm>
          <a:off x="3566160" y="1920240"/>
          <a:ext cx="476250" cy="521970"/>
        </a:xfrm>
        <a:prstGeom prst="rect">
          <a:avLst/>
        </a:prstGeom>
      </xdr:spPr>
    </xdr:pic>
  </etc:cellImage>
  <etc:cellImage>
    <xdr:pic>
      <xdr:nvPicPr>
        <xdr:cNvPr id="276" name="ID_03E47FD8A48649A7BE0938F04BA66541" descr="Picture"/>
        <xdr:cNvPicPr/>
      </xdr:nvPicPr>
      <xdr:blipFill>
        <a:blip r:embed="rId43" cstate="print"/>
        <a:stretch>
          <a:fillRect/>
        </a:stretch>
      </xdr:blipFill>
      <xdr:spPr>
        <a:xfrm>
          <a:off x="2971800" y="3200400"/>
          <a:ext cx="476250" cy="521970"/>
        </a:xfrm>
        <a:prstGeom prst="rect">
          <a:avLst/>
        </a:prstGeom>
      </xdr:spPr>
    </xdr:pic>
  </etc:cellImage>
  <etc:cellImage>
    <xdr:pic>
      <xdr:nvPicPr>
        <xdr:cNvPr id="277" name="ID_C6A055DEB1F74AB18D864571E1F16E2F" descr="Picture"/>
        <xdr:cNvPicPr/>
      </xdr:nvPicPr>
      <xdr:blipFill>
        <a:blip r:embed="rId23" cstate="print"/>
        <a:stretch>
          <a:fillRect/>
        </a:stretch>
      </xdr:blipFill>
      <xdr:spPr>
        <a:xfrm>
          <a:off x="356616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278" name="ID_E26398C1171548CFBDF85EBB97C6EBAB" descr="Picture"/>
        <xdr:cNvPicPr/>
      </xdr:nvPicPr>
      <xdr:blipFill>
        <a:blip r:embed="rId22" cstate="print"/>
        <a:stretch>
          <a:fillRect/>
        </a:stretch>
      </xdr:blipFill>
      <xdr:spPr>
        <a:xfrm>
          <a:off x="297180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279" name="ID_1EB8B16B7FA3438EBB1B763CFDC1E534" descr="Picture"/>
        <xdr:cNvPicPr/>
      </xdr:nvPicPr>
      <xdr:blipFill>
        <a:blip r:embed="rId20" cstate="print"/>
        <a:stretch>
          <a:fillRect/>
        </a:stretch>
      </xdr:blipFill>
      <xdr:spPr>
        <a:xfrm>
          <a:off x="356616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280" name="ID_5201C930DE994F82A746D101D671A268" descr="Picture"/>
        <xdr:cNvPicPr/>
      </xdr:nvPicPr>
      <xdr:blipFill>
        <a:blip r:embed="rId19" cstate="print"/>
        <a:stretch>
          <a:fillRect/>
        </a:stretch>
      </xdr:blipFill>
      <xdr:spPr>
        <a:xfrm>
          <a:off x="297180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281" name="ID_39BB042AAEE74C3C827CDF3709960758" descr="Picture"/>
        <xdr:cNvPicPr/>
      </xdr:nvPicPr>
      <xdr:blipFill>
        <a:blip r:embed="rId193" cstate="print"/>
        <a:stretch>
          <a:fillRect/>
        </a:stretch>
      </xdr:blipFill>
      <xdr:spPr>
        <a:xfrm>
          <a:off x="4160520" y="1493520"/>
          <a:ext cx="476250" cy="521970"/>
        </a:xfrm>
        <a:prstGeom prst="rect">
          <a:avLst/>
        </a:prstGeom>
      </xdr:spPr>
    </xdr:pic>
  </etc:cellImage>
  <etc:cellImage>
    <xdr:pic>
      <xdr:nvPicPr>
        <xdr:cNvPr id="282" name="ID_BAFE070A3222490F92589CE4CC7313CB" descr="Picture"/>
        <xdr:cNvPicPr/>
      </xdr:nvPicPr>
      <xdr:blipFill>
        <a:blip r:embed="rId17" cstate="print"/>
        <a:stretch>
          <a:fillRect/>
        </a:stretch>
      </xdr:blipFill>
      <xdr:spPr>
        <a:xfrm>
          <a:off x="356616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283" name="ID_070AEDE6F66B4A6D9A7C4B981AADE7F4" descr="Picture"/>
        <xdr:cNvPicPr/>
      </xdr:nvPicPr>
      <xdr:blipFill>
        <a:blip r:embed="rId194" cstate="print"/>
        <a:stretch>
          <a:fillRect/>
        </a:stretch>
      </xdr:blipFill>
      <xdr:spPr>
        <a:xfrm>
          <a:off x="416052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284" name="ID_5E9724A51E43435EA8353BA09307A390" descr="Picture"/>
        <xdr:cNvPicPr/>
      </xdr:nvPicPr>
      <xdr:blipFill>
        <a:blip r:embed="rId16" cstate="print"/>
        <a:stretch>
          <a:fillRect/>
        </a:stretch>
      </xdr:blipFill>
      <xdr:spPr>
        <a:xfrm>
          <a:off x="297180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285" name="ID_483635F0F441414B80D05C1EAFF2A213" descr="Picture"/>
        <xdr:cNvPicPr/>
      </xdr:nvPicPr>
      <xdr:blipFill>
        <a:blip r:embed="rId195" cstate="print"/>
        <a:stretch>
          <a:fillRect/>
        </a:stretch>
      </xdr:blipFill>
      <xdr:spPr>
        <a:xfrm>
          <a:off x="4160520" y="1280160"/>
          <a:ext cx="476250" cy="521970"/>
        </a:xfrm>
        <a:prstGeom prst="rect">
          <a:avLst/>
        </a:prstGeom>
      </xdr:spPr>
    </xdr:pic>
  </etc:cellImage>
  <etc:cellImage>
    <xdr:pic>
      <xdr:nvPicPr>
        <xdr:cNvPr id="286" name="ID_B2DBC093A40A4FFE9EBC2EADF953C193" descr="Picture"/>
        <xdr:cNvPicPr/>
      </xdr:nvPicPr>
      <xdr:blipFill>
        <a:blip r:embed="rId14" cstate="print"/>
        <a:stretch>
          <a:fillRect/>
        </a:stretch>
      </xdr:blipFill>
      <xdr:spPr>
        <a:xfrm>
          <a:off x="356616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287" name="ID_F0DDFD6B092A4E939FF79F472CBC80A8" descr="Picture"/>
        <xdr:cNvPicPr/>
      </xdr:nvPicPr>
      <xdr:blipFill>
        <a:blip r:embed="rId13" cstate="print"/>
        <a:stretch>
          <a:fillRect/>
        </a:stretch>
      </xdr:blipFill>
      <xdr:spPr>
        <a:xfrm>
          <a:off x="2971800" y="1066800"/>
          <a:ext cx="476250" cy="521970"/>
        </a:xfrm>
        <a:prstGeom prst="rect">
          <a:avLst/>
        </a:prstGeom>
      </xdr:spPr>
    </xdr:pic>
  </etc:cellImage>
  <etc:cellImage>
    <xdr:pic>
      <xdr:nvPicPr>
        <xdr:cNvPr id="288" name="ID_BAE75FE0ACBD47A0827766CF1974B0DB" descr="Picture"/>
        <xdr:cNvPicPr/>
      </xdr:nvPicPr>
      <xdr:blipFill>
        <a:blip r:embed="rId11" cstate="print"/>
        <a:stretch>
          <a:fillRect/>
        </a:stretch>
      </xdr:blipFill>
      <xdr:spPr>
        <a:xfrm>
          <a:off x="356616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289" name="ID_655E7809AAFB4CB4BFA748431495A837" descr="Picture"/>
        <xdr:cNvPicPr/>
      </xdr:nvPicPr>
      <xdr:blipFill>
        <a:blip r:embed="rId196" cstate="print"/>
        <a:stretch>
          <a:fillRect/>
        </a:stretch>
      </xdr:blipFill>
      <xdr:spPr>
        <a:xfrm>
          <a:off x="416052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290" name="ID_6B25DFF7147F4A429385D5A617F08F4D" descr="Picture"/>
        <xdr:cNvPicPr/>
      </xdr:nvPicPr>
      <xdr:blipFill>
        <a:blip r:embed="rId197" cstate="print"/>
        <a:stretch>
          <a:fillRect/>
        </a:stretch>
      </xdr:blipFill>
      <xdr:spPr>
        <a:xfrm>
          <a:off x="4160520" y="213360"/>
          <a:ext cx="476250" cy="521970"/>
        </a:xfrm>
        <a:prstGeom prst="rect">
          <a:avLst/>
        </a:prstGeom>
      </xdr:spPr>
    </xdr:pic>
  </etc:cellImage>
  <etc:cellImage>
    <xdr:pic>
      <xdr:nvPicPr>
        <xdr:cNvPr id="291" name="ID_4CA8FBB98E014286B6EE4D2655943F78" descr="Picture"/>
        <xdr:cNvPicPr/>
      </xdr:nvPicPr>
      <xdr:blipFill>
        <a:blip r:embed="rId2" cstate="print"/>
        <a:stretch>
          <a:fillRect/>
        </a:stretch>
      </xdr:blipFill>
      <xdr:spPr>
        <a:xfrm>
          <a:off x="3566160" y="213360"/>
          <a:ext cx="476250" cy="521970"/>
        </a:xfrm>
        <a:prstGeom prst="rect">
          <a:avLst/>
        </a:prstGeom>
      </xdr:spPr>
    </xdr:pic>
  </etc:cellImage>
  <etc:cellImage>
    <xdr:pic>
      <xdr:nvPicPr>
        <xdr:cNvPr id="292" name="ID_D2E38BB34D6843C9B64A4A2B7FAC1F9E" descr="Picture"/>
        <xdr:cNvPicPr/>
      </xdr:nvPicPr>
      <xdr:blipFill>
        <a:blip r:embed="rId5" cstate="print"/>
        <a:stretch>
          <a:fillRect/>
        </a:stretch>
      </xdr:blipFill>
      <xdr:spPr>
        <a:xfrm>
          <a:off x="356616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293" name="ID_78342B3E429A47AF8185922ED15FD429" descr="Picture"/>
        <xdr:cNvPicPr/>
      </xdr:nvPicPr>
      <xdr:blipFill>
        <a:blip r:embed="rId4" cstate="print"/>
        <a:stretch>
          <a:fillRect/>
        </a:stretch>
      </xdr:blipFill>
      <xdr:spPr>
        <a:xfrm>
          <a:off x="297180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294" name="ID_1081C063A311419FA73A0D6A9A79E415" descr="Picture"/>
        <xdr:cNvPicPr/>
      </xdr:nvPicPr>
      <xdr:blipFill>
        <a:blip r:embed="rId47" cstate="print"/>
        <a:stretch>
          <a:fillRect/>
        </a:stretch>
      </xdr:blipFill>
      <xdr:spPr>
        <a:xfrm>
          <a:off x="356616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295" name="ID_26FE558F607E4BF5B6D5165F82FF908C" descr="Picture"/>
        <xdr:cNvPicPr/>
      </xdr:nvPicPr>
      <xdr:blipFill>
        <a:blip r:embed="rId46" cstate="print"/>
        <a:stretch>
          <a:fillRect/>
        </a:stretch>
      </xdr:blipFill>
      <xdr:spPr>
        <a:xfrm>
          <a:off x="2971800" y="3413760"/>
          <a:ext cx="476250" cy="521970"/>
        </a:xfrm>
        <a:prstGeom prst="rect">
          <a:avLst/>
        </a:prstGeom>
      </xdr:spPr>
    </xdr:pic>
  </etc:cellImage>
  <etc:cellImage>
    <xdr:pic>
      <xdr:nvPicPr>
        <xdr:cNvPr id="296" name="ID_0F8F1C8C98AC4AC589EDD6FBB6058D13" descr="Picture"/>
        <xdr:cNvPicPr/>
      </xdr:nvPicPr>
      <xdr:blipFill>
        <a:blip r:embed="rId10" cstate="print"/>
        <a:stretch>
          <a:fillRect/>
        </a:stretch>
      </xdr:blipFill>
      <xdr:spPr>
        <a:xfrm>
          <a:off x="2971800" y="853440"/>
          <a:ext cx="476250" cy="521970"/>
        </a:xfrm>
        <a:prstGeom prst="rect">
          <a:avLst/>
        </a:prstGeom>
      </xdr:spPr>
    </xdr:pic>
  </etc:cellImage>
  <etc:cellImage>
    <xdr:pic>
      <xdr:nvPicPr>
        <xdr:cNvPr id="297" name="ID_F5A87F044D144AFEBFC19ACDF8EDF2D3" descr="Picture"/>
        <xdr:cNvPicPr/>
      </xdr:nvPicPr>
      <xdr:blipFill>
        <a:blip r:embed="rId148" cstate="print"/>
        <a:stretch>
          <a:fillRect/>
        </a:stretch>
      </xdr:blipFill>
      <xdr:spPr>
        <a:xfrm>
          <a:off x="2971800" y="10668000"/>
          <a:ext cx="476250" cy="521970"/>
        </a:xfrm>
        <a:prstGeom prst="rect">
          <a:avLst/>
        </a:prstGeom>
      </xdr:spPr>
    </xdr:pic>
  </etc:cellImage>
  <etc:cellImage>
    <xdr:pic>
      <xdr:nvPicPr>
        <xdr:cNvPr id="298" name="ID_6443AC0BFF7349118DD4D92CAD63087D" descr="Picture"/>
        <xdr:cNvPicPr/>
      </xdr:nvPicPr>
      <xdr:blipFill>
        <a:blip r:embed="rId198" cstate="print"/>
        <a:stretch>
          <a:fillRect/>
        </a:stretch>
      </xdr:blipFill>
      <xdr:spPr>
        <a:xfrm>
          <a:off x="4160520" y="1706880"/>
          <a:ext cx="476250" cy="521970"/>
        </a:xfrm>
        <a:prstGeom prst="rect">
          <a:avLst/>
        </a:prstGeom>
      </xdr:spPr>
    </xdr:pic>
  </etc:cellImage>
  <etc:cellImage>
    <xdr:pic>
      <xdr:nvPicPr>
        <xdr:cNvPr id="299" name="ID_1CD9C2E35F574A4F94725ADBB505481B" descr="Picture"/>
        <xdr:cNvPicPr/>
      </xdr:nvPicPr>
      <xdr:blipFill>
        <a:blip r:embed="rId199" cstate="print"/>
        <a:stretch>
          <a:fillRect/>
        </a:stretch>
      </xdr:blipFill>
      <xdr:spPr>
        <a:xfrm>
          <a:off x="4160520" y="426720"/>
          <a:ext cx="476250" cy="521970"/>
        </a:xfrm>
        <a:prstGeom prst="rect">
          <a:avLst/>
        </a:prstGeom>
      </xdr:spPr>
    </xdr:pic>
  </etc:cellImage>
  <etc:cellImage>
    <xdr:pic>
      <xdr:nvPicPr>
        <xdr:cNvPr id="300" name="ID_178F009C03274B4DA427689E72DF7947" descr="Picture"/>
        <xdr:cNvPicPr/>
      </xdr:nvPicPr>
      <xdr:blipFill>
        <a:blip r:embed="rId200" cstate="print"/>
        <a:stretch>
          <a:fillRect/>
        </a:stretch>
      </xdr:blipFill>
      <xdr:spPr>
        <a:xfrm>
          <a:off x="4160520" y="4907280"/>
          <a:ext cx="476250" cy="521970"/>
        </a:xfrm>
        <a:prstGeom prst="rect">
          <a:avLst/>
        </a:prstGeom>
      </xdr:spPr>
    </xdr:pic>
  </etc:cellImage>
  <etc:cellImage>
    <xdr:pic>
      <xdr:nvPicPr>
        <xdr:cNvPr id="301" name="ID_9245A8FB6D45431A92CB5E36B631F91A" descr="Picture"/>
        <xdr:cNvPicPr/>
      </xdr:nvPicPr>
      <xdr:blipFill>
        <a:blip r:embed="rId1" cstate="print"/>
        <a:stretch>
          <a:fillRect/>
        </a:stretch>
      </xdr:blipFill>
      <xdr:spPr>
        <a:xfrm>
          <a:off x="2971800" y="213360"/>
          <a:ext cx="476250" cy="52197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<sst xmlns="http://schemas.openxmlformats.org/spreadsheetml/2006/main" count="239" uniqueCount="60">
  <si>
    <t>img_id</t>
  </si>
  <si>
    <t>acc</t>
  </si>
  <si>
    <t>miou</t>
  </si>
  <si>
    <t>rgb</t>
  </si>
  <si>
    <t>label</t>
  </si>
  <si>
    <t>pred</t>
  </si>
  <si>
    <t>mark(0_normal_cloud, 1_thin_cloud, 2_snow_cloud)</t>
  </si>
  <si>
    <t>zy3_test_17080823306972071</t>
  </si>
  <si>
    <t>zy3_test_1712042060</t>
  </si>
  <si>
    <t>zy3_test_17080838016972064</t>
  </si>
  <si>
    <t>zy3_test_15052614354389357</t>
  </si>
  <si>
    <t>zy3_test_1712129125</t>
  </si>
  <si>
    <t>zy3_test_1712117777</t>
  </si>
  <si>
    <t>zy3_test_1712013087</t>
  </si>
  <si>
    <t>zy3_test_1711215018</t>
  </si>
  <si>
    <t>zy3_test_1712126102</t>
  </si>
  <si>
    <t>zy3_test_1712041512</t>
  </si>
  <si>
    <t>zy3_test_1706191209</t>
  </si>
  <si>
    <t>zy3_test_1712122979</t>
  </si>
  <si>
    <t>zy3_test_1712127901</t>
  </si>
  <si>
    <t>zy3_test_17042781456418639</t>
  </si>
  <si>
    <t>zy3_test_1706199913</t>
  </si>
  <si>
    <t>zy3_test_1712129014</t>
  </si>
  <si>
    <t>zy3_test_1712063947</t>
  </si>
  <si>
    <t>zy3_test_1712128008</t>
  </si>
  <si>
    <t>zy3_test_1712128984</t>
  </si>
  <si>
    <t>zy3_test_1712122962</t>
  </si>
  <si>
    <t>zy3_test_1712126165</t>
  </si>
  <si>
    <t>zy3_test_17091330247167861</t>
  </si>
  <si>
    <t>zy3_test_1212228118704507</t>
  </si>
  <si>
    <t>zy3_test_17080155406949111</t>
  </si>
  <si>
    <t>zy3_test_1712067593</t>
  </si>
  <si>
    <t>zy3_test_1712076491</t>
  </si>
  <si>
    <t>zy3_test_1706192578</t>
  </si>
  <si>
    <t>zy3_test_1712077083</t>
  </si>
  <si>
    <t>zy3_test_1301160042766872</t>
  </si>
  <si>
    <t>zy3_test_17052408776559425</t>
  </si>
  <si>
    <t>zy3_test_1706195991</t>
  </si>
  <si>
    <t>zy3_test_16082214655326893</t>
  </si>
  <si>
    <t>zy3_test_1712127212</t>
  </si>
  <si>
    <t>zy3_test_1712114865</t>
  </si>
  <si>
    <t>zy3_test_1702100714</t>
  </si>
  <si>
    <t>zy3_test_1710176846</t>
  </si>
  <si>
    <t>zy3_test_1712078812</t>
  </si>
  <si>
    <t>zy3_test_1712123501</t>
  </si>
  <si>
    <t>zy3_test_1712124789</t>
  </si>
  <si>
    <t>zy3_test_1706158599</t>
  </si>
  <si>
    <t>zy3_test_17042565916415553</t>
  </si>
  <si>
    <t>zy3_test_1210229482578731</t>
  </si>
  <si>
    <t>zy3_test_1712117290</t>
  </si>
  <si>
    <t>zy3_test_17042553096415833</t>
  </si>
  <si>
    <t>zy3_test_1706190593</t>
  </si>
  <si>
    <t>zy3_test_1210229481578699</t>
  </si>
  <si>
    <t>zy3_test_17042530126415845</t>
  </si>
  <si>
    <t>zy3_test_17042580726415806</t>
  </si>
  <si>
    <t>zy3_test_17042505436415835</t>
  </si>
  <si>
    <t>zy3_test_17042767336420149</t>
  </si>
  <si>
    <t>su_pred</t>
  </si>
  <si>
    <t>acc+</t>
  </si>
  <si>
    <t>miou+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</si>
</sst>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3">
    <font>
      <sz val="11"/>
      <color theme="1"/>
      <name val="宋体"/>
      <charset val="134"/>
      <scheme val="minor"/>
    </font>
    <font>
      <b/>
      <sz val="11"/>
      <name val="宋体"/>
      <charset val="134"/>
      <scheme val="minor"/>
    </font>
    <font>
      <sz val="11"/>
      <color theme="1"/>
      <name val="宋体"/>
      <charset val="134"/>
      <scheme val="minor"/>
    </font>
    <font>
      <sz val="11"/>
      <color rgb="FFFF000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7" tint="0.6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5" borderId="2" applyNumberFormat="0" applyFont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3" applyNumberFormat="0" applyFill="0" applyAlignment="0" applyProtection="0">
      <alignment vertical="center"/>
    </xf>
    <xf numFmtId="0" fontId="10" fillId="0" borderId="3" applyNumberFormat="0" applyFill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6" borderId="5" applyNumberFormat="0" applyAlignment="0" applyProtection="0">
      <alignment vertical="center"/>
    </xf>
    <xf numFmtId="0" fontId="13" fillId="7" borderId="6" applyNumberFormat="0" applyAlignment="0" applyProtection="0">
      <alignment vertical="center"/>
    </xf>
    <xf numFmtId="0" fontId="14" fillId="7" borderId="5" applyNumberFormat="0" applyAlignment="0" applyProtection="0">
      <alignment vertical="center"/>
    </xf>
    <xf numFmtId="0" fontId="15" fillId="8" borderId="7" applyNumberFormat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20" fillId="11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1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1" fillId="32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2" fillId="34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</cellStyleXfs>
  <cellXfs count="9">
    <xf numFmtId="0" fontId="0" fillId="0" borderId="0" xfId="0"/>
    <xf numFmtId="0" fontId="1" fillId="0" borderId="1" xfId="0" applyFont="1" applyBorder="1" applyAlignment="1">
      <alignment horizontal="center" vertical="top"/>
    </xf>
    <xf numFmtId="0" fontId="1" fillId="0" borderId="1" xfId="0" applyFont="1" applyFill="1" applyBorder="1" applyAlignment="1">
      <alignment horizontal="center" vertical="top"/>
    </xf>
    <xf numFmtId="0" fontId="2" fillId="0" borderId="0" xfId="0" applyFont="1" applyFill="1" applyAlignment="1"/>
    <xf numFmtId="0" fontId="0" fillId="2" borderId="0" xfId="0" applyFill="1"/>
    <xf numFmtId="0" fontId="3" fillId="0" borderId="0" xfId="0" applyFont="1"/>
    <xf numFmtId="0" fontId="0" fillId="0" borderId="1" xfId="0" applyBorder="1"/>
    <xf numFmtId="0" fontId="0" fillId="3" borderId="0" xfId="0" applyFill="1"/>
    <xf numFmtId="0" fontId="0" fillId="4" borderId="0" xfId="0" applyFill="1"/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9" Type="http://schemas.openxmlformats.org/officeDocument/2006/relationships/image" Target="media/image99.png"/><Relationship Id="rId98" Type="http://schemas.openxmlformats.org/officeDocument/2006/relationships/image" Target="media/image98.png"/><Relationship Id="rId97" Type="http://schemas.openxmlformats.org/officeDocument/2006/relationships/image" Target="media/image97.png"/><Relationship Id="rId96" Type="http://schemas.openxmlformats.org/officeDocument/2006/relationships/image" Target="media/image96.png"/><Relationship Id="rId95" Type="http://schemas.openxmlformats.org/officeDocument/2006/relationships/image" Target="media/image95.png"/><Relationship Id="rId94" Type="http://schemas.openxmlformats.org/officeDocument/2006/relationships/image" Target="media/image94.png"/><Relationship Id="rId93" Type="http://schemas.openxmlformats.org/officeDocument/2006/relationships/image" Target="media/image93.png"/><Relationship Id="rId92" Type="http://schemas.openxmlformats.org/officeDocument/2006/relationships/image" Target="media/image92.png"/><Relationship Id="rId91" Type="http://schemas.openxmlformats.org/officeDocument/2006/relationships/image" Target="media/image91.png"/><Relationship Id="rId90" Type="http://schemas.openxmlformats.org/officeDocument/2006/relationships/image" Target="media/image90.png"/><Relationship Id="rId9" Type="http://schemas.openxmlformats.org/officeDocument/2006/relationships/image" Target="media/image9.png"/><Relationship Id="rId89" Type="http://schemas.openxmlformats.org/officeDocument/2006/relationships/image" Target="media/image89.png"/><Relationship Id="rId88" Type="http://schemas.openxmlformats.org/officeDocument/2006/relationships/image" Target="media/image88.png"/><Relationship Id="rId87" Type="http://schemas.openxmlformats.org/officeDocument/2006/relationships/image" Target="media/image87.png"/><Relationship Id="rId86" Type="http://schemas.openxmlformats.org/officeDocument/2006/relationships/image" Target="media/image86.png"/><Relationship Id="rId85" Type="http://schemas.openxmlformats.org/officeDocument/2006/relationships/image" Target="media/image85.png"/><Relationship Id="rId84" Type="http://schemas.openxmlformats.org/officeDocument/2006/relationships/image" Target="media/image84.png"/><Relationship Id="rId83" Type="http://schemas.openxmlformats.org/officeDocument/2006/relationships/image" Target="media/image83.png"/><Relationship Id="rId82" Type="http://schemas.openxmlformats.org/officeDocument/2006/relationships/image" Target="media/image82.png"/><Relationship Id="rId81" Type="http://schemas.openxmlformats.org/officeDocument/2006/relationships/image" Target="media/image81.png"/><Relationship Id="rId80" Type="http://schemas.openxmlformats.org/officeDocument/2006/relationships/image" Target="media/image80.png"/><Relationship Id="rId8" Type="http://schemas.openxmlformats.org/officeDocument/2006/relationships/image" Target="media/image8.png"/><Relationship Id="rId79" Type="http://schemas.openxmlformats.org/officeDocument/2006/relationships/image" Target="media/image79.png"/><Relationship Id="rId78" Type="http://schemas.openxmlformats.org/officeDocument/2006/relationships/image" Target="media/image78.png"/><Relationship Id="rId77" Type="http://schemas.openxmlformats.org/officeDocument/2006/relationships/image" Target="media/image77.png"/><Relationship Id="rId76" Type="http://schemas.openxmlformats.org/officeDocument/2006/relationships/image" Target="media/image76.png"/><Relationship Id="rId75" Type="http://schemas.openxmlformats.org/officeDocument/2006/relationships/image" Target="media/image75.png"/><Relationship Id="rId74" Type="http://schemas.openxmlformats.org/officeDocument/2006/relationships/image" Target="media/image74.png"/><Relationship Id="rId73" Type="http://schemas.openxmlformats.org/officeDocument/2006/relationships/image" Target="media/image73.png"/><Relationship Id="rId72" Type="http://schemas.openxmlformats.org/officeDocument/2006/relationships/image" Target="media/image72.png"/><Relationship Id="rId71" Type="http://schemas.openxmlformats.org/officeDocument/2006/relationships/image" Target="media/image71.png"/><Relationship Id="rId70" Type="http://schemas.openxmlformats.org/officeDocument/2006/relationships/image" Target="media/image70.png"/><Relationship Id="rId7" Type="http://schemas.openxmlformats.org/officeDocument/2006/relationships/image" Target="media/image7.png"/><Relationship Id="rId69" Type="http://schemas.openxmlformats.org/officeDocument/2006/relationships/image" Target="media/image69.png"/><Relationship Id="rId68" Type="http://schemas.openxmlformats.org/officeDocument/2006/relationships/image" Target="media/image68.png"/><Relationship Id="rId67" Type="http://schemas.openxmlformats.org/officeDocument/2006/relationships/image" Target="media/image67.png"/><Relationship Id="rId66" Type="http://schemas.openxmlformats.org/officeDocument/2006/relationships/image" Target="media/image66.png"/><Relationship Id="rId65" Type="http://schemas.openxmlformats.org/officeDocument/2006/relationships/image" Target="media/image65.png"/><Relationship Id="rId64" Type="http://schemas.openxmlformats.org/officeDocument/2006/relationships/image" Target="media/image64.png"/><Relationship Id="rId63" Type="http://schemas.openxmlformats.org/officeDocument/2006/relationships/image" Target="media/image63.png"/><Relationship Id="rId62" Type="http://schemas.openxmlformats.org/officeDocument/2006/relationships/image" Target="media/image62.png"/><Relationship Id="rId61" Type="http://schemas.openxmlformats.org/officeDocument/2006/relationships/image" Target="media/image61.png"/><Relationship Id="rId60" Type="http://schemas.openxmlformats.org/officeDocument/2006/relationships/image" Target="media/image60.png"/><Relationship Id="rId6" Type="http://schemas.openxmlformats.org/officeDocument/2006/relationships/image" Target="media/image6.png"/><Relationship Id="rId59" Type="http://schemas.openxmlformats.org/officeDocument/2006/relationships/image" Target="media/image59.png"/><Relationship Id="rId58" Type="http://schemas.openxmlformats.org/officeDocument/2006/relationships/image" Target="media/image58.png"/><Relationship Id="rId57" Type="http://schemas.openxmlformats.org/officeDocument/2006/relationships/image" Target="media/image57.png"/><Relationship Id="rId56" Type="http://schemas.openxmlformats.org/officeDocument/2006/relationships/image" Target="media/image56.png"/><Relationship Id="rId55" Type="http://schemas.openxmlformats.org/officeDocument/2006/relationships/image" Target="media/image55.png"/><Relationship Id="rId54" Type="http://schemas.openxmlformats.org/officeDocument/2006/relationships/image" Target="media/image54.png"/><Relationship Id="rId53" Type="http://schemas.openxmlformats.org/officeDocument/2006/relationships/image" Target="media/image53.png"/><Relationship Id="rId52" Type="http://schemas.openxmlformats.org/officeDocument/2006/relationships/image" Target="media/image52.png"/><Relationship Id="rId51" Type="http://schemas.openxmlformats.org/officeDocument/2006/relationships/image" Target="media/image51.png"/><Relationship Id="rId50" Type="http://schemas.openxmlformats.org/officeDocument/2006/relationships/image" Target="media/image50.png"/><Relationship Id="rId5" Type="http://schemas.openxmlformats.org/officeDocument/2006/relationships/image" Target="media/image5.png"/><Relationship Id="rId49" Type="http://schemas.openxmlformats.org/officeDocument/2006/relationships/image" Target="media/image49.png"/><Relationship Id="rId48" Type="http://schemas.openxmlformats.org/officeDocument/2006/relationships/image" Target="media/image48.png"/><Relationship Id="rId47" Type="http://schemas.openxmlformats.org/officeDocument/2006/relationships/image" Target="media/image47.png"/><Relationship Id="rId46" Type="http://schemas.openxmlformats.org/officeDocument/2006/relationships/image" Target="media/image46.png"/><Relationship Id="rId45" Type="http://schemas.openxmlformats.org/officeDocument/2006/relationships/image" Target="media/image45.png"/><Relationship Id="rId44" Type="http://schemas.openxmlformats.org/officeDocument/2006/relationships/image" Target="media/image44.png"/><Relationship Id="rId43" Type="http://schemas.openxmlformats.org/officeDocument/2006/relationships/image" Target="media/image43.png"/><Relationship Id="rId42" Type="http://schemas.openxmlformats.org/officeDocument/2006/relationships/image" Target="media/image42.png"/><Relationship Id="rId41" Type="http://schemas.openxmlformats.org/officeDocument/2006/relationships/image" Target="media/image41.png"/><Relationship Id="rId40" Type="http://schemas.openxmlformats.org/officeDocument/2006/relationships/image" Target="media/image40.png"/><Relationship Id="rId4" Type="http://schemas.openxmlformats.org/officeDocument/2006/relationships/image" Target="media/image4.png"/><Relationship Id="rId39" Type="http://schemas.openxmlformats.org/officeDocument/2006/relationships/image" Target="media/image39.png"/><Relationship Id="rId38" Type="http://schemas.openxmlformats.org/officeDocument/2006/relationships/image" Target="media/image38.png"/><Relationship Id="rId37" Type="http://schemas.openxmlformats.org/officeDocument/2006/relationships/image" Target="media/image37.png"/><Relationship Id="rId36" Type="http://schemas.openxmlformats.org/officeDocument/2006/relationships/image" Target="media/image36.png"/><Relationship Id="rId35" Type="http://schemas.openxmlformats.org/officeDocument/2006/relationships/image" Target="media/image35.png"/><Relationship Id="rId34" Type="http://schemas.openxmlformats.org/officeDocument/2006/relationships/image" Target="media/image34.png"/><Relationship Id="rId33" Type="http://schemas.openxmlformats.org/officeDocument/2006/relationships/image" Target="media/image33.png"/><Relationship Id="rId32" Type="http://schemas.openxmlformats.org/officeDocument/2006/relationships/image" Target="media/image32.png"/><Relationship Id="rId31" Type="http://schemas.openxmlformats.org/officeDocument/2006/relationships/image" Target="media/image31.png"/><Relationship Id="rId30" Type="http://schemas.openxmlformats.org/officeDocument/2006/relationships/image" Target="media/image30.png"/><Relationship Id="rId3" Type="http://schemas.openxmlformats.org/officeDocument/2006/relationships/image" Target="media/image3.png"/><Relationship Id="rId29" Type="http://schemas.openxmlformats.org/officeDocument/2006/relationships/image" Target="media/image29.png"/><Relationship Id="rId28" Type="http://schemas.openxmlformats.org/officeDocument/2006/relationships/image" Target="media/image28.png"/><Relationship Id="rId27" Type="http://schemas.openxmlformats.org/officeDocument/2006/relationships/image" Target="media/image27.png"/><Relationship Id="rId26" Type="http://schemas.openxmlformats.org/officeDocument/2006/relationships/image" Target="media/image26.png"/><Relationship Id="rId25" Type="http://schemas.openxmlformats.org/officeDocument/2006/relationships/image" Target="media/image25.png"/><Relationship Id="rId24" Type="http://schemas.openxmlformats.org/officeDocument/2006/relationships/image" Target="media/image24.png"/><Relationship Id="rId23" Type="http://schemas.openxmlformats.org/officeDocument/2006/relationships/image" Target="media/image23.png"/><Relationship Id="rId22" Type="http://schemas.openxmlformats.org/officeDocument/2006/relationships/image" Target="media/image22.png"/><Relationship Id="rId21" Type="http://schemas.openxmlformats.org/officeDocument/2006/relationships/image" Target="media/image21.png"/><Relationship Id="rId200" Type="http://schemas.openxmlformats.org/officeDocument/2006/relationships/image" Target="media/image200.png"/><Relationship Id="rId20" Type="http://schemas.openxmlformats.org/officeDocument/2006/relationships/image" Target="media/image20.png"/><Relationship Id="rId2" Type="http://schemas.openxmlformats.org/officeDocument/2006/relationships/image" Target="media/image2.png"/><Relationship Id="rId199" Type="http://schemas.openxmlformats.org/officeDocument/2006/relationships/image" Target="media/image199.png"/><Relationship Id="rId198" Type="http://schemas.openxmlformats.org/officeDocument/2006/relationships/image" Target="media/image198.png"/><Relationship Id="rId197" Type="http://schemas.openxmlformats.org/officeDocument/2006/relationships/image" Target="media/image197.png"/><Relationship Id="rId196" Type="http://schemas.openxmlformats.org/officeDocument/2006/relationships/image" Target="media/image196.png"/><Relationship Id="rId195" Type="http://schemas.openxmlformats.org/officeDocument/2006/relationships/image" Target="media/image195.png"/><Relationship Id="rId194" Type="http://schemas.openxmlformats.org/officeDocument/2006/relationships/image" Target="media/image194.png"/><Relationship Id="rId193" Type="http://schemas.openxmlformats.org/officeDocument/2006/relationships/image" Target="media/image193.png"/><Relationship Id="rId192" Type="http://schemas.openxmlformats.org/officeDocument/2006/relationships/image" Target="media/image192.png"/><Relationship Id="rId191" Type="http://schemas.openxmlformats.org/officeDocument/2006/relationships/image" Target="media/image191.png"/><Relationship Id="rId190" Type="http://schemas.openxmlformats.org/officeDocument/2006/relationships/image" Target="media/image190.png"/><Relationship Id="rId19" Type="http://schemas.openxmlformats.org/officeDocument/2006/relationships/image" Target="media/image19.png"/><Relationship Id="rId189" Type="http://schemas.openxmlformats.org/officeDocument/2006/relationships/image" Target="media/image189.png"/><Relationship Id="rId188" Type="http://schemas.openxmlformats.org/officeDocument/2006/relationships/image" Target="media/image188.png"/><Relationship Id="rId187" Type="http://schemas.openxmlformats.org/officeDocument/2006/relationships/image" Target="media/image187.png"/><Relationship Id="rId186" Type="http://schemas.openxmlformats.org/officeDocument/2006/relationships/image" Target="media/image186.png"/><Relationship Id="rId185" Type="http://schemas.openxmlformats.org/officeDocument/2006/relationships/image" Target="media/image185.png"/><Relationship Id="rId184" Type="http://schemas.openxmlformats.org/officeDocument/2006/relationships/image" Target="media/image184.png"/><Relationship Id="rId183" Type="http://schemas.openxmlformats.org/officeDocument/2006/relationships/image" Target="media/image183.png"/><Relationship Id="rId182" Type="http://schemas.openxmlformats.org/officeDocument/2006/relationships/image" Target="media/image182.png"/><Relationship Id="rId181" Type="http://schemas.openxmlformats.org/officeDocument/2006/relationships/image" Target="media/image181.png"/><Relationship Id="rId180" Type="http://schemas.openxmlformats.org/officeDocument/2006/relationships/image" Target="media/image180.png"/><Relationship Id="rId18" Type="http://schemas.openxmlformats.org/officeDocument/2006/relationships/image" Target="media/image18.png"/><Relationship Id="rId179" Type="http://schemas.openxmlformats.org/officeDocument/2006/relationships/image" Target="media/image179.png"/><Relationship Id="rId178" Type="http://schemas.openxmlformats.org/officeDocument/2006/relationships/image" Target="media/image178.png"/><Relationship Id="rId177" Type="http://schemas.openxmlformats.org/officeDocument/2006/relationships/image" Target="media/image177.png"/><Relationship Id="rId176" Type="http://schemas.openxmlformats.org/officeDocument/2006/relationships/image" Target="media/image176.png"/><Relationship Id="rId175" Type="http://schemas.openxmlformats.org/officeDocument/2006/relationships/image" Target="media/image175.png"/><Relationship Id="rId174" Type="http://schemas.openxmlformats.org/officeDocument/2006/relationships/image" Target="media/image174.png"/><Relationship Id="rId173" Type="http://schemas.openxmlformats.org/officeDocument/2006/relationships/image" Target="media/image173.png"/><Relationship Id="rId172" Type="http://schemas.openxmlformats.org/officeDocument/2006/relationships/image" Target="media/image172.png"/><Relationship Id="rId171" Type="http://schemas.openxmlformats.org/officeDocument/2006/relationships/image" Target="media/image171.png"/><Relationship Id="rId170" Type="http://schemas.openxmlformats.org/officeDocument/2006/relationships/image" Target="media/image170.png"/><Relationship Id="rId17" Type="http://schemas.openxmlformats.org/officeDocument/2006/relationships/image" Target="media/image17.png"/><Relationship Id="rId169" Type="http://schemas.openxmlformats.org/officeDocument/2006/relationships/image" Target="media/image169.png"/><Relationship Id="rId168" Type="http://schemas.openxmlformats.org/officeDocument/2006/relationships/image" Target="media/image168.png"/><Relationship Id="rId167" Type="http://schemas.openxmlformats.org/officeDocument/2006/relationships/image" Target="media/image167.png"/><Relationship Id="rId166" Type="http://schemas.openxmlformats.org/officeDocument/2006/relationships/image" Target="media/image166.png"/><Relationship Id="rId165" Type="http://schemas.openxmlformats.org/officeDocument/2006/relationships/image" Target="media/image165.png"/><Relationship Id="rId164" Type="http://schemas.openxmlformats.org/officeDocument/2006/relationships/image" Target="media/image164.png"/><Relationship Id="rId163" Type="http://schemas.openxmlformats.org/officeDocument/2006/relationships/image" Target="media/image163.png"/><Relationship Id="rId162" Type="http://schemas.openxmlformats.org/officeDocument/2006/relationships/image" Target="media/image162.png"/><Relationship Id="rId161" Type="http://schemas.openxmlformats.org/officeDocument/2006/relationships/image" Target="media/image161.png"/><Relationship Id="rId160" Type="http://schemas.openxmlformats.org/officeDocument/2006/relationships/image" Target="media/image160.png"/><Relationship Id="rId16" Type="http://schemas.openxmlformats.org/officeDocument/2006/relationships/image" Target="media/image16.png"/><Relationship Id="rId159" Type="http://schemas.openxmlformats.org/officeDocument/2006/relationships/image" Target="media/image159.png"/><Relationship Id="rId158" Type="http://schemas.openxmlformats.org/officeDocument/2006/relationships/image" Target="media/image158.png"/><Relationship Id="rId157" Type="http://schemas.openxmlformats.org/officeDocument/2006/relationships/image" Target="media/image157.png"/><Relationship Id="rId156" Type="http://schemas.openxmlformats.org/officeDocument/2006/relationships/image" Target="media/image156.png"/><Relationship Id="rId155" Type="http://schemas.openxmlformats.org/officeDocument/2006/relationships/image" Target="media/image155.png"/><Relationship Id="rId154" Type="http://schemas.openxmlformats.org/officeDocument/2006/relationships/image" Target="media/image154.png"/><Relationship Id="rId153" Type="http://schemas.openxmlformats.org/officeDocument/2006/relationships/image" Target="media/image153.png"/><Relationship Id="rId152" Type="http://schemas.openxmlformats.org/officeDocument/2006/relationships/image" Target="media/image152.png"/><Relationship Id="rId151" Type="http://schemas.openxmlformats.org/officeDocument/2006/relationships/image" Target="media/image151.png"/><Relationship Id="rId150" Type="http://schemas.openxmlformats.org/officeDocument/2006/relationships/image" Target="media/image150.png"/><Relationship Id="rId15" Type="http://schemas.openxmlformats.org/officeDocument/2006/relationships/image" Target="media/image15.png"/><Relationship Id="rId149" Type="http://schemas.openxmlformats.org/officeDocument/2006/relationships/image" Target="media/image149.png"/><Relationship Id="rId148" Type="http://schemas.openxmlformats.org/officeDocument/2006/relationships/image" Target="media/image148.png"/><Relationship Id="rId147" Type="http://schemas.openxmlformats.org/officeDocument/2006/relationships/image" Target="media/image147.png"/><Relationship Id="rId146" Type="http://schemas.openxmlformats.org/officeDocument/2006/relationships/image" Target="media/image146.png"/><Relationship Id="rId145" Type="http://schemas.openxmlformats.org/officeDocument/2006/relationships/image" Target="media/image145.png"/><Relationship Id="rId144" Type="http://schemas.openxmlformats.org/officeDocument/2006/relationships/image" Target="media/image144.png"/><Relationship Id="rId143" Type="http://schemas.openxmlformats.org/officeDocument/2006/relationships/image" Target="media/image143.png"/><Relationship Id="rId142" Type="http://schemas.openxmlformats.org/officeDocument/2006/relationships/image" Target="media/image142.png"/><Relationship Id="rId141" Type="http://schemas.openxmlformats.org/officeDocument/2006/relationships/image" Target="media/image141.png"/><Relationship Id="rId140" Type="http://schemas.openxmlformats.org/officeDocument/2006/relationships/image" Target="media/image140.png"/><Relationship Id="rId14" Type="http://schemas.openxmlformats.org/officeDocument/2006/relationships/image" Target="media/image14.png"/><Relationship Id="rId139" Type="http://schemas.openxmlformats.org/officeDocument/2006/relationships/image" Target="media/image139.png"/><Relationship Id="rId138" Type="http://schemas.openxmlformats.org/officeDocument/2006/relationships/image" Target="media/image138.png"/><Relationship Id="rId137" Type="http://schemas.openxmlformats.org/officeDocument/2006/relationships/image" Target="media/image137.png"/><Relationship Id="rId136" Type="http://schemas.openxmlformats.org/officeDocument/2006/relationships/image" Target="media/image136.png"/><Relationship Id="rId135" Type="http://schemas.openxmlformats.org/officeDocument/2006/relationships/image" Target="media/image135.png"/><Relationship Id="rId134" Type="http://schemas.openxmlformats.org/officeDocument/2006/relationships/image" Target="media/image134.png"/><Relationship Id="rId133" Type="http://schemas.openxmlformats.org/officeDocument/2006/relationships/image" Target="media/image133.png"/><Relationship Id="rId132" Type="http://schemas.openxmlformats.org/officeDocument/2006/relationships/image" Target="media/image132.png"/><Relationship Id="rId131" Type="http://schemas.openxmlformats.org/officeDocument/2006/relationships/image" Target="media/image131.png"/><Relationship Id="rId130" Type="http://schemas.openxmlformats.org/officeDocument/2006/relationships/image" Target="media/image130.png"/><Relationship Id="rId13" Type="http://schemas.openxmlformats.org/officeDocument/2006/relationships/image" Target="media/image13.png"/><Relationship Id="rId129" Type="http://schemas.openxmlformats.org/officeDocument/2006/relationships/image" Target="media/image129.png"/><Relationship Id="rId128" Type="http://schemas.openxmlformats.org/officeDocument/2006/relationships/image" Target="media/image128.png"/><Relationship Id="rId127" Type="http://schemas.openxmlformats.org/officeDocument/2006/relationships/image" Target="media/image127.png"/><Relationship Id="rId126" Type="http://schemas.openxmlformats.org/officeDocument/2006/relationships/image" Target="media/image126.png"/><Relationship Id="rId125" Type="http://schemas.openxmlformats.org/officeDocument/2006/relationships/image" Target="media/image125.png"/><Relationship Id="rId124" Type="http://schemas.openxmlformats.org/officeDocument/2006/relationships/image" Target="media/image124.png"/><Relationship Id="rId123" Type="http://schemas.openxmlformats.org/officeDocument/2006/relationships/image" Target="media/image123.png"/><Relationship Id="rId122" Type="http://schemas.openxmlformats.org/officeDocument/2006/relationships/image" Target="media/image122.png"/><Relationship Id="rId121" Type="http://schemas.openxmlformats.org/officeDocument/2006/relationships/image" Target="media/image121.png"/><Relationship Id="rId120" Type="http://schemas.openxmlformats.org/officeDocument/2006/relationships/image" Target="media/image120.png"/><Relationship Id="rId12" Type="http://schemas.openxmlformats.org/officeDocument/2006/relationships/image" Target="media/image12.png"/><Relationship Id="rId119" Type="http://schemas.openxmlformats.org/officeDocument/2006/relationships/image" Target="media/image119.png"/><Relationship Id="rId118" Type="http://schemas.openxmlformats.org/officeDocument/2006/relationships/image" Target="media/image118.png"/><Relationship Id="rId117" Type="http://schemas.openxmlformats.org/officeDocument/2006/relationships/image" Target="media/image117.png"/><Relationship Id="rId116" Type="http://schemas.openxmlformats.org/officeDocument/2006/relationships/image" Target="media/image116.png"/><Relationship Id="rId115" Type="http://schemas.openxmlformats.org/officeDocument/2006/relationships/image" Target="media/image115.png"/><Relationship Id="rId114" Type="http://schemas.openxmlformats.org/officeDocument/2006/relationships/image" Target="media/image114.png"/><Relationship Id="rId113" Type="http://schemas.openxmlformats.org/officeDocument/2006/relationships/image" Target="media/image113.png"/><Relationship Id="rId112" Type="http://schemas.openxmlformats.org/officeDocument/2006/relationships/image" Target="media/image112.png"/><Relationship Id="rId111" Type="http://schemas.openxmlformats.org/officeDocument/2006/relationships/image" Target="media/image111.png"/><Relationship Id="rId110" Type="http://schemas.openxmlformats.org/officeDocument/2006/relationships/image" Target="media/image110.png"/><Relationship Id="rId11" Type="http://schemas.openxmlformats.org/officeDocument/2006/relationships/image" Target="media/image11.png"/><Relationship Id="rId109" Type="http://schemas.openxmlformats.org/officeDocument/2006/relationships/image" Target="media/image109.png"/><Relationship Id="rId108" Type="http://schemas.openxmlformats.org/officeDocument/2006/relationships/image" Target="media/image108.png"/><Relationship Id="rId107" Type="http://schemas.openxmlformats.org/officeDocument/2006/relationships/image" Target="media/image107.png"/><Relationship Id="rId106" Type="http://schemas.openxmlformats.org/officeDocument/2006/relationships/image" Target="media/image106.png"/><Relationship Id="rId105" Type="http://schemas.openxmlformats.org/officeDocument/2006/relationships/image" Target="media/image105.png"/><Relationship Id="rId104" Type="http://schemas.openxmlformats.org/officeDocument/2006/relationships/image" Target="media/image104.png"/><Relationship Id="rId103" Type="http://schemas.openxmlformats.org/officeDocument/2006/relationships/image" Target="media/image103.png"/><Relationship Id="rId102" Type="http://schemas.openxmlformats.org/officeDocument/2006/relationships/image" Target="media/image102.png"/><Relationship Id="rId101" Type="http://schemas.openxmlformats.org/officeDocument/2006/relationships/image" Target="media/image101.png"/><Relationship Id="rId100" Type="http://schemas.openxmlformats.org/officeDocument/2006/relationships/image" Target="media/image100.png"/><Relationship Id="rId10" Type="http://schemas.openxmlformats.org/officeDocument/2006/relationships/image" Target="media/image10.png"/><Relationship Id="rId1" Type="http://schemas.openxmlformats.org/officeDocument/2006/relationships/image" Target="media/image1.png"/></Relationships>
</file>

<file path=xl/_rels/workbook.xml.rels><?xml version="1.0" encoding="UTF-8" standalone="yes"?>
<Relationships xmlns="http://schemas.openxmlformats.org/package/2006/relationships"><Relationship Id="rId9" Type="http://www.wps.cn/officeDocument/2020/cellImage" Target="cellimages.xml"/><Relationship Id="rId8" Type="http://schemas.openxmlformats.org/officeDocument/2006/relationships/sharedStrings" Target="sharedStrings.xml"/><Relationship Id="rId7" Type="http://schemas.openxmlformats.org/officeDocument/2006/relationships/styles" Target="styles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51"/>
  <sheetViews>
    <sheetView tabSelected="1" topLeftCell="A34" workbookViewId="0">
      <selection activeCell="J36" sqref="J36"/>
    </sheetView>
  </sheetViews>
  <sheetFormatPr defaultColWidth="9.23076923076923" defaultRowHeight="16.8" outlineLevelCol="6"/>
  <cols>
    <col min="1" max="1" width="27.0865384615385" customWidth="1"/>
    <col min="2" max="3" width="12.9230769230769"/>
  </cols>
  <sheetData>
    <row r="1" spans="1:7">
      <c r="A1" s="1" t="s">
        <v>0</v>
      </c>
      <c r="B1" s="1" t="s">
        <v>1</v>
      </c>
      <c r="C1" s="1" t="s">
        <v>2</v>
      </c>
      <c r="D1" s="6" t="s">
        <v>3</v>
      </c>
      <c r="E1" s="6" t="s">
        <v>4</v>
      </c>
      <c r="F1" s="6" t="s">
        <v>5</v>
      </c>
      <c r="G1" t="s">
        <v>6</v>
      </c>
    </row>
    <row r="2" ht="41.1" spans="1:7">
      <c r="A2" t="s">
        <v>7</v>
      </c>
      <c r="B2">
        <v>0.977319834183674</v>
      </c>
      <c r="C2">
        <v>0.841617226600647</v>
      </c>
      <c r="D2" t="str">
        <f>_xlfn.DISPIMG("ID_F1851426FAC5419AAC816A942BD21251",1)</f>
        <v>=DISPIMG("ID_F1851426FAC5419AAC816A942BD21251",1)</v>
      </c>
      <c r="E2" t="str">
        <f>_xlfn.DISPIMG("ID_583CB5BED7154313876D860428B639BC",1)</f>
        <v>=DISPIMG("ID_583CB5BED7154313876D860428B639BC",1)</v>
      </c>
      <c r="F2" t="str">
        <f>_xlfn.DISPIMG("ID_083E8323178E4E0398C70FE89B077DFA",1)</f>
        <v>=DISPIMG("ID_083E8323178E4E0398C70FE89B077DFA",1)</v>
      </c>
      <c r="G2">
        <v>0</v>
      </c>
    </row>
    <row r="3" ht="41.1" spans="1:7">
      <c r="A3" t="s">
        <v>8</v>
      </c>
      <c r="B3">
        <v>0.975446428571429</v>
      </c>
      <c r="C3">
        <v>0.843137264251709</v>
      </c>
      <c r="D3" t="str">
        <f>_xlfn.DISPIMG("ID_9F63078D513A4DD3A7883C3FC54B860E",1)</f>
        <v>=DISPIMG("ID_9F63078D513A4DD3A7883C3FC54B860E",1)</v>
      </c>
      <c r="E3" t="str">
        <f>_xlfn.DISPIMG("ID_786041F759C14BE59AC0F16B46C618BE",1)</f>
        <v>=DISPIMG("ID_786041F759C14BE59AC0F16B46C618BE",1)</v>
      </c>
      <c r="F3" t="str">
        <f>_xlfn.DISPIMG("ID_8F70E9AC17C341EE9C4942033CFC2331",1)</f>
        <v>=DISPIMG("ID_8F70E9AC17C341EE9C4942033CFC2331",1)</v>
      </c>
      <c r="G3">
        <v>0</v>
      </c>
    </row>
    <row r="4" ht="41.1" spans="1:7">
      <c r="A4" t="s">
        <v>9</v>
      </c>
      <c r="B4">
        <v>0.973692602040816</v>
      </c>
      <c r="C4">
        <v>0.864543676376343</v>
      </c>
      <c r="D4" t="str">
        <f>_xlfn.DISPIMG("ID_1E475E6AB84A497FB563E8662F6D7E76",1)</f>
        <v>=DISPIMG("ID_1E475E6AB84A497FB563E8662F6D7E76",1)</v>
      </c>
      <c r="E4" t="str">
        <f>_xlfn.DISPIMG("ID_52DCF92DB3E045F1B050D801A96A234D",1)</f>
        <v>=DISPIMG("ID_52DCF92DB3E045F1B050D801A96A234D",1)</v>
      </c>
      <c r="F4" t="str">
        <f>_xlfn.DISPIMG("ID_B4731B63E5B247CFBB3FCD6725B35C60",1)</f>
        <v>=DISPIMG("ID_B4731B63E5B247CFBB3FCD6725B35C60",1)</v>
      </c>
      <c r="G4">
        <v>0</v>
      </c>
    </row>
    <row r="5" ht="41.1" spans="1:7">
      <c r="A5" t="s">
        <v>10</v>
      </c>
      <c r="B5">
        <v>0.967653858418367</v>
      </c>
      <c r="C5">
        <v>0.91953432559967</v>
      </c>
      <c r="D5" t="str">
        <f>_xlfn.DISPIMG("ID_A1CB41F354EC4677A9F79EB55276578E",1)</f>
        <v>=DISPIMG("ID_A1CB41F354EC4677A9F79EB55276578E",1)</v>
      </c>
      <c r="E5" t="str">
        <f>_xlfn.DISPIMG("ID_E8342506BF314F46A8A79B885E6367ED",1)</f>
        <v>=DISPIMG("ID_E8342506BF314F46A8A79B885E6367ED",1)</v>
      </c>
      <c r="F5" t="str">
        <f>_xlfn.DISPIMG("ID_51AFCD0C9E07457A9E1CD109E918156F",1)</f>
        <v>=DISPIMG("ID_51AFCD0C9E07457A9E1CD109E918156F",1)</v>
      </c>
      <c r="G5">
        <v>0</v>
      </c>
    </row>
    <row r="6" ht="41.1" spans="1:7">
      <c r="A6" t="s">
        <v>11</v>
      </c>
      <c r="B6">
        <v>0.956393494897959</v>
      </c>
      <c r="C6">
        <v>0.909872174263</v>
      </c>
      <c r="D6" t="str">
        <f>_xlfn.DISPIMG("ID_7594B1C8824548BE85C1A6A9EBAB681C",1)</f>
        <v>=DISPIMG("ID_7594B1C8824548BE85C1A6A9EBAB681C",1)</v>
      </c>
      <c r="E6" t="str">
        <f>_xlfn.DISPIMG("ID_5532D2EFA0C04D2683A54E83ECEBC9CF",1)</f>
        <v>=DISPIMG("ID_5532D2EFA0C04D2683A54E83ECEBC9CF",1)</v>
      </c>
      <c r="F6" t="str">
        <f>_xlfn.DISPIMG("ID_879BF38BE62E4DB7BD76E9B64225DEF9",1)</f>
        <v>=DISPIMG("ID_879BF38BE62E4DB7BD76E9B64225DEF9",1)</v>
      </c>
      <c r="G6">
        <v>0</v>
      </c>
    </row>
    <row r="7" ht="41.1" spans="1:7">
      <c r="A7" t="s">
        <v>12</v>
      </c>
      <c r="B7">
        <v>0.951112085459184</v>
      </c>
      <c r="C7">
        <v>0.812037706375122</v>
      </c>
      <c r="D7" t="str">
        <f>_xlfn.DISPIMG("ID_2B37D3E03EC447E8A04C5310CC4A13D9",1)</f>
        <v>=DISPIMG("ID_2B37D3E03EC447E8A04C5310CC4A13D9",1)</v>
      </c>
      <c r="E7" t="str">
        <f>_xlfn.DISPIMG("ID_2F549121030A403886C7835C8C6D0FE2",1)</f>
        <v>=DISPIMG("ID_2F549121030A403886C7835C8C6D0FE2",1)</v>
      </c>
      <c r="F7" t="str">
        <f>_xlfn.DISPIMG("ID_AD7036B6CE8F4A00951A7C8D5CE58611",1)</f>
        <v>=DISPIMG("ID_AD7036B6CE8F4A00951A7C8D5CE58611",1)</v>
      </c>
      <c r="G7">
        <v>0</v>
      </c>
    </row>
    <row r="8" ht="41.1" spans="1:7">
      <c r="A8" t="s">
        <v>13</v>
      </c>
      <c r="B8">
        <v>0.95101243622449</v>
      </c>
      <c r="C8">
        <v>0.862943053245544</v>
      </c>
      <c r="D8" t="str">
        <f>_xlfn.DISPIMG("ID_B4474899E5DF46EC8A273495D1C38ACB",1)</f>
        <v>=DISPIMG("ID_B4474899E5DF46EC8A273495D1C38ACB",1)</v>
      </c>
      <c r="E8" t="str">
        <f>_xlfn.DISPIMG("ID_AB6B7643709E47D5B8DE55033FC71D29",1)</f>
        <v>=DISPIMG("ID_AB6B7643709E47D5B8DE55033FC71D29",1)</v>
      </c>
      <c r="F8" t="str">
        <f>_xlfn.DISPIMG("ID_442500D74DF54A4CB4E17FB2271BFDFD",1)</f>
        <v>=DISPIMG("ID_442500D74DF54A4CB4E17FB2271BFDFD",1)</v>
      </c>
      <c r="G8">
        <v>0</v>
      </c>
    </row>
    <row r="9" ht="41.1" spans="1:7">
      <c r="A9" t="s">
        <v>14</v>
      </c>
      <c r="B9">
        <v>0.948919802295918</v>
      </c>
      <c r="C9">
        <v>0.687586069107056</v>
      </c>
      <c r="D9" t="str">
        <f>_xlfn.DISPIMG("ID_D387F55B6A2142BCAB53E03B83D95F63",1)</f>
        <v>=DISPIMG("ID_D387F55B6A2142BCAB53E03B83D95F63",1)</v>
      </c>
      <c r="E9" t="str">
        <f>_xlfn.DISPIMG("ID_C85B1EE15E0A4801BAC3A2E55851B6E7",1)</f>
        <v>=DISPIMG("ID_C85B1EE15E0A4801BAC3A2E55851B6E7",1)</v>
      </c>
      <c r="F9" t="str">
        <f>_xlfn.DISPIMG("ID_4423C79678D849A8AC38D9555A4C832B",1)</f>
        <v>=DISPIMG("ID_4423C79678D849A8AC38D9555A4C832B",1)</v>
      </c>
      <c r="G9">
        <v>0</v>
      </c>
    </row>
    <row r="10" ht="41.1" spans="1:7">
      <c r="A10" t="s">
        <v>15</v>
      </c>
      <c r="B10">
        <v>0.948421556122449</v>
      </c>
      <c r="C10">
        <v>0.869018197059631</v>
      </c>
      <c r="D10" t="str">
        <f>_xlfn.DISPIMG("ID_FBAF4E5473CD4A13B73752C53B713306",1)</f>
        <v>=DISPIMG("ID_FBAF4E5473CD4A13B73752C53B713306",1)</v>
      </c>
      <c r="E10" t="str">
        <f>_xlfn.DISPIMG("ID_86D4960210F747E8B1B8024D66EE09E4",1)</f>
        <v>=DISPIMG("ID_86D4960210F747E8B1B8024D66EE09E4",1)</v>
      </c>
      <c r="F10" t="str">
        <f>_xlfn.DISPIMG("ID_C910EE123D19447F9116792DCCE2FE03",1)</f>
        <v>=DISPIMG("ID_C910EE123D19447F9116792DCCE2FE03",1)</v>
      </c>
      <c r="G10">
        <v>0</v>
      </c>
    </row>
    <row r="11" ht="41.1" spans="1:7">
      <c r="A11" t="s">
        <v>16</v>
      </c>
      <c r="B11">
        <v>0.945113201530612</v>
      </c>
      <c r="C11">
        <v>0.624327838420868</v>
      </c>
      <c r="D11" t="str">
        <f>_xlfn.DISPIMG("ID_FFE958F35D244713BD321D42620354F7",1)</f>
        <v>=DISPIMG("ID_FFE958F35D244713BD321D42620354F7",1)</v>
      </c>
      <c r="E11" t="str">
        <f>_xlfn.DISPIMG("ID_CA0CA46BBB024CBE817ACDBE225685B4",1)</f>
        <v>=DISPIMG("ID_CA0CA46BBB024CBE817ACDBE225685B4",1)</v>
      </c>
      <c r="F11" t="str">
        <f>_xlfn.DISPIMG("ID_D8186C86B1A9486793D55759899D7206",1)</f>
        <v>=DISPIMG("ID_D8186C86B1A9486793D55759899D7206",1)</v>
      </c>
      <c r="G11">
        <v>0</v>
      </c>
    </row>
    <row r="12" ht="41.1" spans="1:7">
      <c r="A12" t="s">
        <v>17</v>
      </c>
      <c r="B12">
        <v>0.941426179846939</v>
      </c>
      <c r="C12">
        <v>0.786216855049133</v>
      </c>
      <c r="D12" t="str">
        <f>_xlfn.DISPIMG("ID_AF40D1ED782A41848FD275AAE69865B2",1)</f>
        <v>=DISPIMG("ID_AF40D1ED782A41848FD275AAE69865B2",1)</v>
      </c>
      <c r="E12" t="str">
        <f>_xlfn.DISPIMG("ID_DF79B0BF22DA42749D00D014B41FE181",1)</f>
        <v>=DISPIMG("ID_DF79B0BF22DA42749D00D014B41FE181",1)</v>
      </c>
      <c r="F12" t="str">
        <f>_xlfn.DISPIMG("ID_20B5B13808DD4B0EBFE31CD0A8D363C4",1)</f>
        <v>=DISPIMG("ID_20B5B13808DD4B0EBFE31CD0A8D363C4",1)</v>
      </c>
      <c r="G12">
        <v>0</v>
      </c>
    </row>
    <row r="13" ht="41.1" spans="1:7">
      <c r="A13" t="s">
        <v>18</v>
      </c>
      <c r="B13">
        <v>0.935267857142857</v>
      </c>
      <c r="C13">
        <v>0.850026607513428</v>
      </c>
      <c r="D13" t="str">
        <f>_xlfn.DISPIMG("ID_F4BCE8176D8F43F2BC8DB9477F06A9BC",1)</f>
        <v>=DISPIMG("ID_F4BCE8176D8F43F2BC8DB9477F06A9BC",1)</v>
      </c>
      <c r="E13" t="str">
        <f>_xlfn.DISPIMG("ID_0B2443A5CF754AE7A373B3BACCE12F12",1)</f>
        <v>=DISPIMG("ID_0B2443A5CF754AE7A373B3BACCE12F12",1)</v>
      </c>
      <c r="F13" t="str">
        <f>_xlfn.DISPIMG("ID_16443DBC5A5C4A54BF93FF482A34FD73",1)</f>
        <v>=DISPIMG("ID_16443DBC5A5C4A54BF93FF482A34FD73",1)</v>
      </c>
      <c r="G13">
        <v>0</v>
      </c>
    </row>
    <row r="14" ht="41.1" spans="1:7">
      <c r="A14" t="s">
        <v>19</v>
      </c>
      <c r="B14">
        <v>0.933075573979592</v>
      </c>
      <c r="C14">
        <v>0.652764201164246</v>
      </c>
      <c r="D14" t="str">
        <f>_xlfn.DISPIMG("ID_05873094A3364459A4B57BA721FCA459",1)</f>
        <v>=DISPIMG("ID_05873094A3364459A4B57BA721FCA459",1)</v>
      </c>
      <c r="E14" t="str">
        <f>_xlfn.DISPIMG("ID_6E46B11FC13748F2AC94FC1878EEDFC8",1)</f>
        <v>=DISPIMG("ID_6E46B11FC13748F2AC94FC1878EEDFC8",1)</v>
      </c>
      <c r="F14" t="str">
        <f>_xlfn.DISPIMG("ID_F0A9C88719104AEFA0F1080794CC7301",1)</f>
        <v>=DISPIMG("ID_F0A9C88719104AEFA0F1080794CC7301",1)</v>
      </c>
      <c r="G14">
        <v>0</v>
      </c>
    </row>
    <row r="15" ht="41.1" spans="1:7">
      <c r="A15" t="s">
        <v>20</v>
      </c>
      <c r="B15">
        <v>0.929587850765306</v>
      </c>
      <c r="C15">
        <v>0.85245269536972</v>
      </c>
      <c r="D15" t="str">
        <f>_xlfn.DISPIMG("ID_5017D16302704AC694A95108FE1B32A0",1)</f>
        <v>=DISPIMG("ID_5017D16302704AC694A95108FE1B32A0",1)</v>
      </c>
      <c r="E15" t="str">
        <f>_xlfn.DISPIMG("ID_9E6AEA23FD024B778A0D293C2E4563FC",1)</f>
        <v>=DISPIMG("ID_9E6AEA23FD024B778A0D293C2E4563FC",1)</v>
      </c>
      <c r="F15" t="str">
        <f>_xlfn.DISPIMG("ID_8F15D3C6BB0D4155B3EB6337B2D41437",1)</f>
        <v>=DISPIMG("ID_8F15D3C6BB0D4155B3EB6337B2D41437",1)</v>
      </c>
      <c r="G15">
        <v>0</v>
      </c>
    </row>
    <row r="16" ht="41.1" spans="1:7">
      <c r="A16" t="s">
        <v>21</v>
      </c>
      <c r="B16">
        <v>0.928890306122449</v>
      </c>
      <c r="C16">
        <v>0.839530348777771</v>
      </c>
      <c r="D16" t="str">
        <f>_xlfn.DISPIMG("ID_3F08C7D7E0B743DC9B6AD7F20087B0FF",1)</f>
        <v>=DISPIMG("ID_3F08C7D7E0B743DC9B6AD7F20087B0FF",1)</v>
      </c>
      <c r="E16" t="str">
        <f>_xlfn.DISPIMG("ID_9B77FFBE3F5A4830B8CDC1DB12E4C4DB",1)</f>
        <v>=DISPIMG("ID_9B77FFBE3F5A4830B8CDC1DB12E4C4DB",1)</v>
      </c>
      <c r="F16" t="str">
        <f>_xlfn.DISPIMG("ID_E5E66D83959F4BA38602B417831D0E9E",1)</f>
        <v>=DISPIMG("ID_E5E66D83959F4BA38602B417831D0E9E",1)</v>
      </c>
      <c r="G16">
        <v>0</v>
      </c>
    </row>
    <row r="17" ht="41.1" spans="1:7">
      <c r="A17" t="s">
        <v>22</v>
      </c>
      <c r="B17">
        <v>0.919961734693878</v>
      </c>
      <c r="C17">
        <v>0.725132405757904</v>
      </c>
      <c r="D17" t="str">
        <f>_xlfn.DISPIMG("ID_585E1893A2CC410CBDF866B29351C1EE",1)</f>
        <v>=DISPIMG("ID_585E1893A2CC410CBDF866B29351C1EE",1)</v>
      </c>
      <c r="E17" t="str">
        <f>_xlfn.DISPIMG("ID_FD90E88195E74D6D862B379F1C709996",1)</f>
        <v>=DISPIMG("ID_FD90E88195E74D6D862B379F1C709996",1)</v>
      </c>
      <c r="F17" t="str">
        <f>_xlfn.DISPIMG("ID_BC1FEB849F054EE1B830685994C7A2F3",1)</f>
        <v>=DISPIMG("ID_BC1FEB849F054EE1B830685994C7A2F3",1)</v>
      </c>
      <c r="G17">
        <v>0</v>
      </c>
    </row>
    <row r="18" ht="41.1" spans="1:7">
      <c r="A18" t="s">
        <v>23</v>
      </c>
      <c r="B18">
        <v>0.909080038265306</v>
      </c>
      <c r="C18">
        <v>0.827519297599792</v>
      </c>
      <c r="D18" t="str">
        <f>_xlfn.DISPIMG("ID_4E6175BA5348471299267A07BDB74EC1",1)</f>
        <v>=DISPIMG("ID_4E6175BA5348471299267A07BDB74EC1",1)</v>
      </c>
      <c r="E18" t="str">
        <f>_xlfn.DISPIMG("ID_FA01F1191A934F149B7F82D4FE07E127",1)</f>
        <v>=DISPIMG("ID_FA01F1191A934F149B7F82D4FE07E127",1)</v>
      </c>
      <c r="F18" t="str">
        <f>_xlfn.DISPIMG("ID_121D56929873445EA894AFB124BE0139",1)</f>
        <v>=DISPIMG("ID_121D56929873445EA894AFB124BE0139",1)</v>
      </c>
      <c r="G18">
        <v>0</v>
      </c>
    </row>
    <row r="19" ht="41.1" spans="1:7">
      <c r="A19" t="s">
        <v>24</v>
      </c>
      <c r="B19">
        <v>0.908980389030612</v>
      </c>
      <c r="C19">
        <v>0.595858156681061</v>
      </c>
      <c r="D19" t="str">
        <f>_xlfn.DISPIMG("ID_48FB2178D3A4455E85DD3F28A1B0DE7E",1)</f>
        <v>=DISPIMG("ID_48FB2178D3A4455E85DD3F28A1B0DE7E",1)</v>
      </c>
      <c r="E19" t="str">
        <f>_xlfn.DISPIMG("ID_CE5208A63B4F4A418EF28E212F2AE0B6",1)</f>
        <v>=DISPIMG("ID_CE5208A63B4F4A418EF28E212F2AE0B6",1)</v>
      </c>
      <c r="F19" t="str">
        <f>_xlfn.DISPIMG("ID_44BFE08C96F442B3B2B4507FC3DF513C",1)</f>
        <v>=DISPIMG("ID_44BFE08C96F442B3B2B4507FC3DF513C",1)</v>
      </c>
      <c r="G19">
        <v>0</v>
      </c>
    </row>
    <row r="20" ht="41.1" spans="1:7">
      <c r="A20" t="s">
        <v>25</v>
      </c>
      <c r="B20">
        <v>0.901147959183674</v>
      </c>
      <c r="C20">
        <v>0.740749061107635</v>
      </c>
      <c r="D20" t="str">
        <f>_xlfn.DISPIMG("ID_106497B6DC4E450691A4A30AB578A783",1)</f>
        <v>=DISPIMG("ID_106497B6DC4E450691A4A30AB578A783",1)</v>
      </c>
      <c r="E20" t="str">
        <f>_xlfn.DISPIMG("ID_ACB1FC1438FF4C2AA8876995F932A8E4",1)</f>
        <v>=DISPIMG("ID_ACB1FC1438FF4C2AA8876995F932A8E4",1)</v>
      </c>
      <c r="F20" t="str">
        <f>_xlfn.DISPIMG("ID_92F9AD6ED7DE4922A4F68B79B392EB54",1)</f>
        <v>=DISPIMG("ID_92F9AD6ED7DE4922A4F68B79B392EB54",1)</v>
      </c>
      <c r="G20">
        <v>0</v>
      </c>
    </row>
    <row r="21" ht="41.1" spans="1:7">
      <c r="A21" t="s">
        <v>26</v>
      </c>
      <c r="B21">
        <v>0.874800701530612</v>
      </c>
      <c r="C21">
        <v>0.731940627098083</v>
      </c>
      <c r="D21" t="str">
        <f>_xlfn.DISPIMG("ID_AEBFFB5445CD45B7B0773C5F0A57C3D4",1)</f>
        <v>=DISPIMG("ID_AEBFFB5445CD45B7B0773C5F0A57C3D4",1)</v>
      </c>
      <c r="E21" t="str">
        <f>_xlfn.DISPIMG("ID_F53813B277C64B49992223E389193493",1)</f>
        <v>=DISPIMG("ID_F53813B277C64B49992223E389193493",1)</v>
      </c>
      <c r="F21" t="str">
        <f>_xlfn.DISPIMG("ID_E648832E4E854ABF8867DE3605F725C9",1)</f>
        <v>=DISPIMG("ID_E648832E4E854ABF8867DE3605F725C9",1)</v>
      </c>
      <c r="G21">
        <v>0</v>
      </c>
    </row>
    <row r="22" ht="41.1" spans="1:7">
      <c r="A22" t="s">
        <v>27</v>
      </c>
      <c r="B22">
        <v>0.87222975127551</v>
      </c>
      <c r="C22">
        <v>0.720465898513794</v>
      </c>
      <c r="D22" t="str">
        <f>_xlfn.DISPIMG("ID_E57E4C339B95492696A783CF99CC98F6",1)</f>
        <v>=DISPIMG("ID_E57E4C339B95492696A783CF99CC98F6",1)</v>
      </c>
      <c r="E22" t="str">
        <f>_xlfn.DISPIMG("ID_D83974415ECD4D4B9832A7BA01C317C0",1)</f>
        <v>=DISPIMG("ID_D83974415ECD4D4B9832A7BA01C317C0",1)</v>
      </c>
      <c r="F22" t="str">
        <f>_xlfn.DISPIMG("ID_1413B7CD55AB41CBA611D84CCC6BD83B",1)</f>
        <v>=DISPIMG("ID_1413B7CD55AB41CBA611D84CCC6BD83B",1)</v>
      </c>
      <c r="G22">
        <v>0</v>
      </c>
    </row>
    <row r="23" ht="41.1" spans="1:7">
      <c r="A23" t="s">
        <v>28</v>
      </c>
      <c r="B23">
        <v>0.819714604591837</v>
      </c>
      <c r="C23">
        <v>0.647490262985229</v>
      </c>
      <c r="D23" t="str">
        <f>_xlfn.DISPIMG("ID_F1B7AA73006745159F2ABB59A1BE6F4E",1)</f>
        <v>=DISPIMG("ID_F1B7AA73006745159F2ABB59A1BE6F4E",1)</v>
      </c>
      <c r="E23" t="str">
        <f>_xlfn.DISPIMG("ID_F00AC9A616A8440586C5A46C08E996B9",1)</f>
        <v>=DISPIMG("ID_F00AC9A616A8440586C5A46C08E996B9",1)</v>
      </c>
      <c r="F23" t="str">
        <f>_xlfn.DISPIMG("ID_62E2640687044C65B69FA541DE37CBE6",1)</f>
        <v>=DISPIMG("ID_62E2640687044C65B69FA541DE37CBE6",1)</v>
      </c>
      <c r="G23">
        <v>0</v>
      </c>
    </row>
    <row r="24" ht="41.1" spans="1:7">
      <c r="A24" s="8" t="s">
        <v>29</v>
      </c>
      <c r="B24" s="8">
        <v>0.945711096938776</v>
      </c>
      <c r="C24" s="8">
        <v>0.830499291419983</v>
      </c>
      <c r="D24" s="8" t="str">
        <f>_xlfn.DISPIMG("ID_1BA37D0F68534C64B6BF1EF99EB34575",1)</f>
        <v>=DISPIMG("ID_1BA37D0F68534C64B6BF1EF99EB34575",1)</v>
      </c>
      <c r="E24" s="8" t="str">
        <f>_xlfn.DISPIMG("ID_F0EBAED0780148089E292064E8596997",1)</f>
        <v>=DISPIMG("ID_F0EBAED0780148089E292064E8596997",1)</v>
      </c>
      <c r="F24" s="8" t="str">
        <f>_xlfn.DISPIMG("ID_76E1788232D842959DFCF26F4FD2811D",1)</f>
        <v>=DISPIMG("ID_76E1788232D842959DFCF26F4FD2811D",1)</v>
      </c>
      <c r="G24">
        <v>1</v>
      </c>
    </row>
    <row r="25" ht="41.1" spans="1:7">
      <c r="A25" s="8" t="s">
        <v>30</v>
      </c>
      <c r="B25" s="8">
        <v>0.93538743622449</v>
      </c>
      <c r="C25" s="8">
        <v>0.871461629867554</v>
      </c>
      <c r="D25" s="8" t="str">
        <f>_xlfn.DISPIMG("ID_08AF73EA147D4F1CBB2A3A50A28BEFF5",1)</f>
        <v>=DISPIMG("ID_08AF73EA147D4F1CBB2A3A50A28BEFF5",1)</v>
      </c>
      <c r="E25" s="8" t="str">
        <f>_xlfn.DISPIMG("ID_D61525FA86BF412A97B4562E7F6D83FE",1)</f>
        <v>=DISPIMG("ID_D61525FA86BF412A97B4562E7F6D83FE",1)</v>
      </c>
      <c r="F25" s="8" t="str">
        <f>_xlfn.DISPIMG("ID_81FE229002764A329EB3CA18BE26F54A",1)</f>
        <v>=DISPIMG("ID_81FE229002764A329EB3CA18BE26F54A",1)</v>
      </c>
      <c r="G25">
        <v>1</v>
      </c>
    </row>
    <row r="26" ht="41.1" spans="1:7">
      <c r="A26" s="8" t="s">
        <v>31</v>
      </c>
      <c r="B26" s="8">
        <v>0.916234853316326</v>
      </c>
      <c r="C26" s="8">
        <v>0.838440716266632</v>
      </c>
      <c r="D26" s="8" t="str">
        <f>_xlfn.DISPIMG("ID_629DCD42ABB54F2F808BE9113049E077",1)</f>
        <v>=DISPIMG("ID_629DCD42ABB54F2F808BE9113049E077",1)</v>
      </c>
      <c r="E26" s="8" t="str">
        <f>_xlfn.DISPIMG("ID_4FC6EC3F1CCA4FA0ACCFB3B3B60B6EE5",1)</f>
        <v>=DISPIMG("ID_4FC6EC3F1CCA4FA0ACCFB3B3B60B6EE5",1)</v>
      </c>
      <c r="F26" s="8" t="str">
        <f>_xlfn.DISPIMG("ID_CC4945D22ED14135B4A9FBF59D9B31C9",1)</f>
        <v>=DISPIMG("ID_CC4945D22ED14135B4A9FBF59D9B31C9",1)</v>
      </c>
      <c r="G26">
        <v>1</v>
      </c>
    </row>
    <row r="27" ht="41.1" spans="1:7">
      <c r="A27" s="8" t="s">
        <v>32</v>
      </c>
      <c r="B27" s="8">
        <v>0.91374362244898</v>
      </c>
      <c r="C27" s="8">
        <v>0.830835461616516</v>
      </c>
      <c r="D27" s="8" t="str">
        <f>_xlfn.DISPIMG("ID_F5ABA52964E04C83A5B8E2BAAF12B256",1)</f>
        <v>=DISPIMG("ID_F5ABA52964E04C83A5B8E2BAAF12B256",1)</v>
      </c>
      <c r="E27" s="8" t="str">
        <f>_xlfn.DISPIMG("ID_BFF28F82919C4737998A0746AFF57F04",1)</f>
        <v>=DISPIMG("ID_BFF28F82919C4737998A0746AFF57F04",1)</v>
      </c>
      <c r="F27" s="8" t="str">
        <f>_xlfn.DISPIMG("ID_D353CE9DC06A4ED5A2375A63D20D32C4",1)</f>
        <v>=DISPIMG("ID_D353CE9DC06A4ED5A2375A63D20D32C4",1)</v>
      </c>
      <c r="G27">
        <v>1</v>
      </c>
    </row>
    <row r="28" ht="41.1" spans="1:7">
      <c r="A28" s="8" t="s">
        <v>33</v>
      </c>
      <c r="B28" s="8">
        <v>0.909199617346939</v>
      </c>
      <c r="C28" s="8">
        <v>0.833515882492065</v>
      </c>
      <c r="D28" s="8" t="str">
        <f>_xlfn.DISPIMG("ID_321C716874FD490399DAF83A26EB363E",1)</f>
        <v>=DISPIMG("ID_321C716874FD490399DAF83A26EB363E",1)</v>
      </c>
      <c r="E28" s="8" t="str">
        <f>_xlfn.DISPIMG("ID_C25D40B55CEB4AED9B5CA399D76DEA62",1)</f>
        <v>=DISPIMG("ID_C25D40B55CEB4AED9B5CA399D76DEA62",1)</v>
      </c>
      <c r="F28" s="8" t="str">
        <f>_xlfn.DISPIMG("ID_41EE60DF0D8B407D98BC610F43B7864F",1)</f>
        <v>=DISPIMG("ID_41EE60DF0D8B407D98BC610F43B7864F",1)</v>
      </c>
      <c r="G28">
        <v>1</v>
      </c>
    </row>
    <row r="29" ht="41.1" spans="1:7">
      <c r="A29" s="8" t="s">
        <v>34</v>
      </c>
      <c r="B29" s="8">
        <v>0.900490274234694</v>
      </c>
      <c r="C29" s="8">
        <v>0.760404527187347</v>
      </c>
      <c r="D29" s="8" t="str">
        <f>_xlfn.DISPIMG("ID_96E228D62A5E4376AE42D2B2A9F88644",1)</f>
        <v>=DISPIMG("ID_96E228D62A5E4376AE42D2B2A9F88644",1)</v>
      </c>
      <c r="E29" s="8" t="str">
        <f>_xlfn.DISPIMG("ID_4AADF1C052B3488EB010CCFD168C413D",1)</f>
        <v>=DISPIMG("ID_4AADF1C052B3488EB010CCFD168C413D",1)</v>
      </c>
      <c r="F29" s="8" t="str">
        <f>_xlfn.DISPIMG("ID_D6D1907E773848B0948CA49D134F4F6B",1)</f>
        <v>=DISPIMG("ID_D6D1907E773848B0948CA49D134F4F6B",1)</v>
      </c>
      <c r="G29">
        <v>1</v>
      </c>
    </row>
    <row r="30" ht="41.1" spans="1:7">
      <c r="A30" s="8" t="s">
        <v>35</v>
      </c>
      <c r="B30" s="8">
        <v>0.897122130102041</v>
      </c>
      <c r="C30" s="8">
        <v>0.813423871994019</v>
      </c>
      <c r="D30" s="8" t="str">
        <f>_xlfn.DISPIMG("ID_CF86E645E5224867945C7AF44B2ACBC3",1)</f>
        <v>=DISPIMG("ID_CF86E645E5224867945C7AF44B2ACBC3",1)</v>
      </c>
      <c r="E30" s="8" t="str">
        <f>_xlfn.DISPIMG("ID_6C57CBD6D25642529B64EE60E0A2AAE1",1)</f>
        <v>=DISPIMG("ID_6C57CBD6D25642529B64EE60E0A2AAE1",1)</v>
      </c>
      <c r="F30" s="8" t="str">
        <f>_xlfn.DISPIMG("ID_73596BBBC88C483A8826197C58952296",1)</f>
        <v>=DISPIMG("ID_73596BBBC88C483A8826197C58952296",1)</v>
      </c>
      <c r="G30">
        <v>1</v>
      </c>
    </row>
    <row r="31" ht="41.1" spans="1:7">
      <c r="A31" s="8" t="s">
        <v>36</v>
      </c>
      <c r="B31" s="8">
        <v>0.896105707908163</v>
      </c>
      <c r="C31" s="8">
        <v>0.809650897979736</v>
      </c>
      <c r="D31" s="8" t="str">
        <f>_xlfn.DISPIMG("ID_FC71063A751A430B8BFCEFD556476B1C",1)</f>
        <v>=DISPIMG("ID_FC71063A751A430B8BFCEFD556476B1C",1)</v>
      </c>
      <c r="E31" s="8" t="str">
        <f>_xlfn.DISPIMG("ID_2BC6FED75EE74F19832DD69E2D2CDD1A",1)</f>
        <v>=DISPIMG("ID_2BC6FED75EE74F19832DD69E2D2CDD1A",1)</v>
      </c>
      <c r="F31" s="8" t="str">
        <f>_xlfn.DISPIMG("ID_A5E56AA7DF6A480B8467E3AF790D1D5A",1)</f>
        <v>=DISPIMG("ID_A5E56AA7DF6A480B8467E3AF790D1D5A",1)</v>
      </c>
      <c r="G31">
        <v>1</v>
      </c>
    </row>
    <row r="32" ht="41.1" spans="1:7">
      <c r="A32" s="8" t="s">
        <v>37</v>
      </c>
      <c r="B32" s="8">
        <v>0.892020089285714</v>
      </c>
      <c r="C32" s="8">
        <v>0.683517813682556</v>
      </c>
      <c r="D32" s="8" t="str">
        <f>_xlfn.DISPIMG("ID_2521249885784E24953471F2192E5837",1)</f>
        <v>=DISPIMG("ID_2521249885784E24953471F2192E5837",1)</v>
      </c>
      <c r="E32" s="8" t="str">
        <f>_xlfn.DISPIMG("ID_D1C22514676E4146AE6D1192CBCF66B7",1)</f>
        <v>=DISPIMG("ID_D1C22514676E4146AE6D1192CBCF66B7",1)</v>
      </c>
      <c r="F32" s="8" t="str">
        <f>_xlfn.DISPIMG("ID_5C14CA59642A4BC78727AB8D68FC7FB5",1)</f>
        <v>=DISPIMG("ID_5C14CA59642A4BC78727AB8D68FC7FB5",1)</v>
      </c>
      <c r="G32">
        <v>1</v>
      </c>
    </row>
    <row r="33" ht="41.1" spans="1:7">
      <c r="A33" s="8" t="s">
        <v>38</v>
      </c>
      <c r="B33" s="8">
        <v>0.884386957908163</v>
      </c>
      <c r="C33" s="8">
        <v>0.791674137115479</v>
      </c>
      <c r="D33" s="8" t="str">
        <f>_xlfn.DISPIMG("ID_A5EA51B94EA149F5A96433D1A199574D",1)</f>
        <v>=DISPIMG("ID_A5EA51B94EA149F5A96433D1A199574D",1)</v>
      </c>
      <c r="E33" s="8" t="str">
        <f>_xlfn.DISPIMG("ID_5A8DD574CB5D4429B68D6E374566B8FB",1)</f>
        <v>=DISPIMG("ID_5A8DD574CB5D4429B68D6E374566B8FB",1)</v>
      </c>
      <c r="F33" s="8" t="str">
        <f>_xlfn.DISPIMG("ID_3D782A898072479090C8542971C69F62",1)</f>
        <v>=DISPIMG("ID_3D782A898072479090C8542971C69F62",1)</v>
      </c>
      <c r="G33">
        <v>1</v>
      </c>
    </row>
    <row r="34" ht="41.1" spans="1:7">
      <c r="A34" s="8" t="s">
        <v>39</v>
      </c>
      <c r="B34" s="8">
        <v>0.872787786989796</v>
      </c>
      <c r="C34" s="8">
        <v>0.691858291625977</v>
      </c>
      <c r="D34" s="8" t="str">
        <f>_xlfn.DISPIMG("ID_45AF71E6FE214422ADD4182B2123F442",1)</f>
        <v>=DISPIMG("ID_45AF71E6FE214422ADD4182B2123F442",1)</v>
      </c>
      <c r="E34" s="8" t="str">
        <f>_xlfn.DISPIMG("ID_DE5B3B0D6B824214B37342B43FCA06BF",1)</f>
        <v>=DISPIMG("ID_DE5B3B0D6B824214B37342B43FCA06BF",1)</v>
      </c>
      <c r="F34" s="8" t="str">
        <f>_xlfn.DISPIMG("ID_37EF0807174E49D6B4B05D15E7BBD3BE",1)</f>
        <v>=DISPIMG("ID_37EF0807174E49D6B4B05D15E7BBD3BE",1)</v>
      </c>
      <c r="G34">
        <v>1</v>
      </c>
    </row>
    <row r="35" ht="41.1" spans="1:7">
      <c r="A35" s="8" t="s">
        <v>40</v>
      </c>
      <c r="B35" s="8">
        <v>0.843949298469388</v>
      </c>
      <c r="C35" s="8">
        <v>0.712905168533325</v>
      </c>
      <c r="D35" s="8" t="str">
        <f>_xlfn.DISPIMG("ID_AE4682DDA8994F44849245FC40339E47",1)</f>
        <v>=DISPIMG("ID_AE4682DDA8994F44849245FC40339E47",1)</v>
      </c>
      <c r="E35" s="8" t="str">
        <f>_xlfn.DISPIMG("ID_6101EE96BB0E46C8945F96AE5597F010",1)</f>
        <v>=DISPIMG("ID_6101EE96BB0E46C8945F96AE5597F010",1)</v>
      </c>
      <c r="F35" s="8" t="str">
        <f>_xlfn.DISPIMG("ID_C186B68316FA44B28D50CB7145F588D5",1)</f>
        <v>=DISPIMG("ID_C186B68316FA44B28D50CB7145F588D5",1)</v>
      </c>
      <c r="G35">
        <v>1</v>
      </c>
    </row>
    <row r="36" ht="41.1" spans="1:7">
      <c r="A36" s="8" t="s">
        <v>41</v>
      </c>
      <c r="B36" s="8">
        <v>0.826969068877551</v>
      </c>
      <c r="C36" s="8">
        <v>0.461174666881561</v>
      </c>
      <c r="D36" s="8" t="str">
        <f>_xlfn.DISPIMG("ID_DA3DE12DCE704380AA4AF4BEE8376E13",1)</f>
        <v>=DISPIMG("ID_DA3DE12DCE704380AA4AF4BEE8376E13",1)</v>
      </c>
      <c r="E36" s="8" t="str">
        <f>_xlfn.DISPIMG("ID_971792F03BB548FEBB157C737AFBC84E",1)</f>
        <v>=DISPIMG("ID_971792F03BB548FEBB157C737AFBC84E",1)</v>
      </c>
      <c r="F36" s="8" t="str">
        <f>_xlfn.DISPIMG("ID_2B04E68978AD42D789A1635CEAEA3397",1)</f>
        <v>=DISPIMG("ID_2B04E68978AD42D789A1635CEAEA3397",1)</v>
      </c>
      <c r="G36">
        <v>1</v>
      </c>
    </row>
    <row r="37" ht="41.1" spans="1:7">
      <c r="A37" s="8" t="s">
        <v>42</v>
      </c>
      <c r="B37" s="8">
        <v>0.822345344387755</v>
      </c>
      <c r="C37" s="8">
        <v>0.696977496147156</v>
      </c>
      <c r="D37" s="8" t="str">
        <f>_xlfn.DISPIMG("ID_B0D6692F46C5437684770DC2127553E6",1)</f>
        <v>=DISPIMG("ID_B0D6692F46C5437684770DC2127553E6",1)</v>
      </c>
      <c r="E37" s="8" t="str">
        <f>_xlfn.DISPIMG("ID_7366905EC2BE4904B6FD851099169BF9",1)</f>
        <v>=DISPIMG("ID_7366905EC2BE4904B6FD851099169BF9",1)</v>
      </c>
      <c r="F37" s="8" t="str">
        <f>_xlfn.DISPIMG("ID_1D2AAC39ADFA4A4CA56C9FDFC499EE38",1)</f>
        <v>=DISPIMG("ID_1D2AAC39ADFA4A4CA56C9FDFC499EE38",1)</v>
      </c>
      <c r="G37">
        <v>1</v>
      </c>
    </row>
    <row r="38" ht="41.1" spans="1:7">
      <c r="A38" s="8" t="s">
        <v>43</v>
      </c>
      <c r="B38" s="8">
        <v>0.785674426020408</v>
      </c>
      <c r="C38" s="8">
        <v>0.645077407360077</v>
      </c>
      <c r="D38" s="8" t="str">
        <f>_xlfn.DISPIMG("ID_E1C36359A0C9461D932D9309477F8787",1)</f>
        <v>=DISPIMG("ID_E1C36359A0C9461D932D9309477F8787",1)</v>
      </c>
      <c r="E38" s="8" t="str">
        <f>_xlfn.DISPIMG("ID_2C882651F90C4034AFC177DC9EBC7B20",1)</f>
        <v>=DISPIMG("ID_2C882651F90C4034AFC177DC9EBC7B20",1)</v>
      </c>
      <c r="F38" s="8" t="str">
        <f>_xlfn.DISPIMG("ID_10F278B4E6DB47BE8B3B8475D79B015F",1)</f>
        <v>=DISPIMG("ID_10F278B4E6DB47BE8B3B8475D79B015F",1)</v>
      </c>
      <c r="G38">
        <v>1</v>
      </c>
    </row>
    <row r="39" ht="41.1" spans="1:7">
      <c r="A39" s="8" t="s">
        <v>44</v>
      </c>
      <c r="B39" s="8">
        <v>0.758231026785714</v>
      </c>
      <c r="C39" s="8">
        <v>0.478957176208496</v>
      </c>
      <c r="D39" s="8" t="str">
        <f>_xlfn.DISPIMG("ID_7CCB19177E6545739AB5CE341987BF96",1)</f>
        <v>=DISPIMG("ID_7CCB19177E6545739AB5CE341987BF96",1)</v>
      </c>
      <c r="E39" s="8" t="str">
        <f>_xlfn.DISPIMG("ID_BE9CE623C3B4447BB039CADD85E1C117",1)</f>
        <v>=DISPIMG("ID_BE9CE623C3B4447BB039CADD85E1C117",1)</v>
      </c>
      <c r="F39" s="8" t="str">
        <f>_xlfn.DISPIMG("ID_4101B3CDDD7241958D49A52FC3832865",1)</f>
        <v>=DISPIMG("ID_4101B3CDDD7241958D49A52FC3832865",1)</v>
      </c>
      <c r="G39">
        <v>1</v>
      </c>
    </row>
    <row r="40" ht="41.1" spans="1:7">
      <c r="A40" s="8" t="s">
        <v>45</v>
      </c>
      <c r="B40" s="8">
        <v>0.728057238520408</v>
      </c>
      <c r="C40" s="8">
        <v>0.442779898643494</v>
      </c>
      <c r="D40" s="8" t="str">
        <f>_xlfn.DISPIMG("ID_DD8E0356FA734699A7552FB27D021921",1)</f>
        <v>=DISPIMG("ID_DD8E0356FA734699A7552FB27D021921",1)</v>
      </c>
      <c r="E40" s="8" t="str">
        <f>_xlfn.DISPIMG("ID_2CD7F865260E442897FC142679AAFEB0",1)</f>
        <v>=DISPIMG("ID_2CD7F865260E442897FC142679AAFEB0",1)</v>
      </c>
      <c r="F40" s="8" t="str">
        <f>_xlfn.DISPIMG("ID_1F8BF7463EB84CFF86D1021AD86F4EE8",1)</f>
        <v>=DISPIMG("ID_1F8BF7463EB84CFF86D1021AD86F4EE8",1)</v>
      </c>
      <c r="G40">
        <v>1</v>
      </c>
    </row>
    <row r="41" ht="41.1" spans="1:7">
      <c r="A41" s="8" t="s">
        <v>46</v>
      </c>
      <c r="B41" s="8">
        <v>0.656688456632653</v>
      </c>
      <c r="C41" s="8">
        <v>0.328395426273346</v>
      </c>
      <c r="D41" s="8" t="str">
        <f>_xlfn.DISPIMG("ID_9D9EF8717E484A3D8BCA9CCCCCD580A4",1)</f>
        <v>=DISPIMG("ID_9D9EF8717E484A3D8BCA9CCCCCD580A4",1)</v>
      </c>
      <c r="E41" s="8" t="str">
        <f>_xlfn.DISPIMG("ID_ED51A53CACB544CA942EBFCDF0437FB1",1)</f>
        <v>=DISPIMG("ID_ED51A53CACB544CA942EBFCDF0437FB1",1)</v>
      </c>
      <c r="F41" s="8" t="str">
        <f>_xlfn.DISPIMG("ID_9AFF4ABA937A42F48E9C97CC110AD4A3",1)</f>
        <v>=DISPIMG("ID_9AFF4ABA937A42F48E9C97CC110AD4A3",1)</v>
      </c>
      <c r="G41">
        <v>1</v>
      </c>
    </row>
    <row r="42" ht="41.1" spans="1:7">
      <c r="A42" s="7" t="s">
        <v>47</v>
      </c>
      <c r="B42" s="7">
        <v>0.964485012755102</v>
      </c>
      <c r="C42" s="7">
        <v>0.684504508972168</v>
      </c>
      <c r="D42" s="7" t="str">
        <f>_xlfn.DISPIMG("ID_D818758F46C94815A437D20371DB8000",1)</f>
        <v>=DISPIMG("ID_D818758F46C94815A437D20371DB8000",1)</v>
      </c>
      <c r="E42" s="7" t="str">
        <f>_xlfn.DISPIMG("ID_4FE183AE612742298D5BBFB88B2EE092",1)</f>
        <v>=DISPIMG("ID_4FE183AE612742298D5BBFB88B2EE092",1)</v>
      </c>
      <c r="F42" s="7" t="str">
        <f>_xlfn.DISPIMG("ID_FBD185AEFB9F477EB99D2E70A327CBA4",1)</f>
        <v>=DISPIMG("ID_FBD185AEFB9F477EB99D2E70A327CBA4",1)</v>
      </c>
      <c r="G42">
        <v>2</v>
      </c>
    </row>
    <row r="43" ht="41.1" spans="1:7">
      <c r="A43" s="7" t="s">
        <v>48</v>
      </c>
      <c r="B43" s="7">
        <v>0.949697066326531</v>
      </c>
      <c r="C43" s="7">
        <v>0.801958799362183</v>
      </c>
      <c r="D43" s="7" t="str">
        <f>_xlfn.DISPIMG("ID_69BC9514D5524764B7CF2A99AB83192C",1)</f>
        <v>=DISPIMG("ID_69BC9514D5524764B7CF2A99AB83192C",1)</v>
      </c>
      <c r="E43" s="7" t="str">
        <f>_xlfn.DISPIMG("ID_29D38D2BB1444667A7DF6E0BF251F70B",1)</f>
        <v>=DISPIMG("ID_29D38D2BB1444667A7DF6E0BF251F70B",1)</v>
      </c>
      <c r="F43" s="7" t="str">
        <f>_xlfn.DISPIMG("ID_AB5FC40CABB6416795F8D82954A397AB",1)</f>
        <v>=DISPIMG("ID_AB5FC40CABB6416795F8D82954A397AB",1)</v>
      </c>
      <c r="G43">
        <v>2</v>
      </c>
    </row>
    <row r="44" ht="41.1" spans="1:7">
      <c r="A44" s="7" t="s">
        <v>49</v>
      </c>
      <c r="B44" s="7">
        <v>0.941745057397959</v>
      </c>
      <c r="C44" s="7">
        <v>0.836058259010315</v>
      </c>
      <c r="D44" s="7" t="str">
        <f>_xlfn.DISPIMG("ID_9949569D47F24D7E92F55BC85630C0B3",1)</f>
        <v>=DISPIMG("ID_9949569D47F24D7E92F55BC85630C0B3",1)</v>
      </c>
      <c r="E44" s="7" t="str">
        <f>_xlfn.DISPIMG("ID_8853DFCFE79443818BAD47B111CDD4F9",1)</f>
        <v>=DISPIMG("ID_8853DFCFE79443818BAD47B111CDD4F9",1)</v>
      </c>
      <c r="F44" s="7" t="str">
        <f>_xlfn.DISPIMG("ID_746EB2F9BD8249C4A1B2B2F530FBC394",1)</f>
        <v>=DISPIMG("ID_746EB2F9BD8249C4A1B2B2F530FBC394",1)</v>
      </c>
      <c r="G44">
        <v>2</v>
      </c>
    </row>
    <row r="45" ht="41.1" spans="1:7">
      <c r="A45" s="7" t="s">
        <v>50</v>
      </c>
      <c r="B45" s="7">
        <v>0.935467155612245</v>
      </c>
      <c r="C45" s="7">
        <v>0.572769165039062</v>
      </c>
      <c r="D45" s="7" t="str">
        <f>_xlfn.DISPIMG("ID_1535B4596AFD4B3FA8A88E796A9F240C",1)</f>
        <v>=DISPIMG("ID_1535B4596AFD4B3FA8A88E796A9F240C",1)</v>
      </c>
      <c r="E45" s="7" t="str">
        <f>_xlfn.DISPIMG("ID_A7E152EE74834508BF7C0330B74E19F5",1)</f>
        <v>=DISPIMG("ID_A7E152EE74834508BF7C0330B74E19F5",1)</v>
      </c>
      <c r="F45" s="7" t="str">
        <f>_xlfn.DISPIMG("ID_6B4DD66782AA4E82B627FDC70FBDDC63",1)</f>
        <v>=DISPIMG("ID_6B4DD66782AA4E82B627FDC70FBDDC63",1)</v>
      </c>
      <c r="G45">
        <v>2</v>
      </c>
    </row>
    <row r="46" ht="41.1" spans="1:7">
      <c r="A46" s="7" t="s">
        <v>51</v>
      </c>
      <c r="B46" s="7">
        <v>0.869539221938776</v>
      </c>
      <c r="C46" s="7">
        <v>0.767542004585266</v>
      </c>
      <c r="D46" s="7" t="str">
        <f>_xlfn.DISPIMG("ID_5C4FD1151C874A2491BD0AC84EE95A47",1)</f>
        <v>=DISPIMG("ID_5C4FD1151C874A2491BD0AC84EE95A47",1)</v>
      </c>
      <c r="E46" s="7" t="str">
        <f>_xlfn.DISPIMG("ID_E6E8F6401A784506A1A6AF5C4DA7763F",1)</f>
        <v>=DISPIMG("ID_E6E8F6401A784506A1A6AF5C4DA7763F",1)</v>
      </c>
      <c r="F46" s="7" t="str">
        <f>_xlfn.DISPIMG("ID_3F3953E4257442248B5BD2BC8D44771A",1)</f>
        <v>=DISPIMG("ID_3F3953E4257442248B5BD2BC8D44771A",1)</v>
      </c>
      <c r="G46">
        <v>2</v>
      </c>
    </row>
    <row r="47" ht="41.1" spans="1:7">
      <c r="A47" s="7" t="s">
        <v>52</v>
      </c>
      <c r="B47" s="7">
        <v>0.850147480867347</v>
      </c>
      <c r="C47" s="7">
        <v>0.708987474441528</v>
      </c>
      <c r="D47" s="7" t="str">
        <f>_xlfn.DISPIMG("ID_B48D5F452881415BA403477BD2DF1EFA",1)</f>
        <v>=DISPIMG("ID_B48D5F452881415BA403477BD2DF1EFA",1)</v>
      </c>
      <c r="E47" s="7" t="str">
        <f>_xlfn.DISPIMG("ID_8363EADAABE5462A9C5299961308AAA8",1)</f>
        <v>=DISPIMG("ID_8363EADAABE5462A9C5299961308AAA8",1)</v>
      </c>
      <c r="F47" s="7" t="str">
        <f>_xlfn.DISPIMG("ID_1654785BF8DC4CEAA97737282D75D9B3",1)</f>
        <v>=DISPIMG("ID_1654785BF8DC4CEAA97737282D75D9B3",1)</v>
      </c>
      <c r="G47">
        <v>2</v>
      </c>
    </row>
    <row r="48" ht="41.1" spans="1:7">
      <c r="A48" s="7" t="s">
        <v>53</v>
      </c>
      <c r="B48" s="7">
        <v>0.718889508928571</v>
      </c>
      <c r="C48" s="7">
        <v>0.555574536323547</v>
      </c>
      <c r="D48" s="7" t="str">
        <f>_xlfn.DISPIMG("ID_8B0F2EF8B78C467FBADEFA5BD6B8FA1E",1)</f>
        <v>=DISPIMG("ID_8B0F2EF8B78C467FBADEFA5BD6B8FA1E",1)</v>
      </c>
      <c r="E48" s="7" t="str">
        <f>_xlfn.DISPIMG("ID_70A5905F86024C788AE344A6B7E1546F",1)</f>
        <v>=DISPIMG("ID_70A5905F86024C788AE344A6B7E1546F",1)</v>
      </c>
      <c r="F48" s="7" t="str">
        <f>_xlfn.DISPIMG("ID_399C8276259746FEBA577AF14C0EB9B5",1)</f>
        <v>=DISPIMG("ID_399C8276259746FEBA577AF14C0EB9B5",1)</v>
      </c>
      <c r="G48">
        <v>2</v>
      </c>
    </row>
    <row r="49" ht="41.1" spans="1:7">
      <c r="A49" s="7" t="s">
        <v>54</v>
      </c>
      <c r="B49" s="7">
        <v>0.694375797193878</v>
      </c>
      <c r="C49" s="7">
        <v>0.531771779060364</v>
      </c>
      <c r="D49" s="7" t="str">
        <f>_xlfn.DISPIMG("ID_3A2AF9ADF8A64094BA077CF475049A19",1)</f>
        <v>=DISPIMG("ID_3A2AF9ADF8A64094BA077CF475049A19",1)</v>
      </c>
      <c r="E49" s="7" t="str">
        <f>_xlfn.DISPIMG("ID_4D9AACB6F0314DA1AD1E4AF67EF24F92",1)</f>
        <v>=DISPIMG("ID_4D9AACB6F0314DA1AD1E4AF67EF24F92",1)</v>
      </c>
      <c r="F49" s="7" t="str">
        <f>_xlfn.DISPIMG("ID_BFBE7FAB03F249E48CC6C6DC309F95CA",1)</f>
        <v>=DISPIMG("ID_BFBE7FAB03F249E48CC6C6DC309F95CA",1)</v>
      </c>
      <c r="G49">
        <v>2</v>
      </c>
    </row>
    <row r="50" ht="41.1" spans="1:7">
      <c r="A50" s="7" t="s">
        <v>55</v>
      </c>
      <c r="B50" s="7">
        <v>0.620495854591837</v>
      </c>
      <c r="C50" s="7">
        <v>0.324365019798279</v>
      </c>
      <c r="D50" s="7" t="str">
        <f>_xlfn.DISPIMG("ID_881B3D1885EE4743A55769A68B340C2B",1)</f>
        <v>=DISPIMG("ID_881B3D1885EE4743A55769A68B340C2B",1)</v>
      </c>
      <c r="E50" s="7" t="str">
        <f>_xlfn.DISPIMG("ID_DA00A78EBEA14F80B1A3CD30F3654D4E",1)</f>
        <v>=DISPIMG("ID_DA00A78EBEA14F80B1A3CD30F3654D4E",1)</v>
      </c>
      <c r="F50" s="7" t="str">
        <f>_xlfn.DISPIMG("ID_E445D97DE2BB4243BD081D63A9ECB5C4",1)</f>
        <v>=DISPIMG("ID_E445D97DE2BB4243BD081D63A9ECB5C4",1)</v>
      </c>
      <c r="G50">
        <v>2</v>
      </c>
    </row>
    <row r="51" ht="41.1" spans="1:7">
      <c r="A51" s="7" t="s">
        <v>56</v>
      </c>
      <c r="B51" s="7">
        <v>0.585797991071429</v>
      </c>
      <c r="C51" s="7">
        <v>0.32109808921814</v>
      </c>
      <c r="D51" s="7" t="str">
        <f>_xlfn.DISPIMG("ID_086AE83CEFC4456092EB5B12E24E5B8F",1)</f>
        <v>=DISPIMG("ID_086AE83CEFC4456092EB5B12E24E5B8F",1)</v>
      </c>
      <c r="E51" s="7" t="str">
        <f>_xlfn.DISPIMG("ID_9E61DDC861274E8F901C3990B93C1454",1)</f>
        <v>=DISPIMG("ID_9E61DDC861274E8F901C3990B93C1454",1)</v>
      </c>
      <c r="F51" s="7" t="str">
        <f>_xlfn.DISPIMG("ID_86A6BDA095124CEFAC7EF33FDEF3746B",1)</f>
        <v>=DISPIMG("ID_86A6BDA095124CEFAC7EF33FDEF3746B",1)</v>
      </c>
      <c r="G51">
        <v>2</v>
      </c>
    </row>
  </sheetData>
  <sortState ref="A2:G51">
    <sortCondition ref="G2"/>
  </sortState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23"/>
  <sheetViews>
    <sheetView topLeftCell="A15" workbookViewId="0">
      <selection activeCell="A18" sqref="A18:F18"/>
    </sheetView>
  </sheetViews>
  <sheetFormatPr defaultColWidth="9.23076923076923" defaultRowHeight="16.8" outlineLevelCol="5"/>
  <cols>
    <col min="1" max="1" width="29.1634615384615" customWidth="1"/>
    <col min="2" max="3" width="12.9230769230769"/>
  </cols>
  <sheetData>
    <row r="1" spans="1:6">
      <c r="A1" s="1" t="s">
        <v>0</v>
      </c>
      <c r="B1" s="1" t="s">
        <v>1</v>
      </c>
      <c r="C1" s="1" t="s">
        <v>2</v>
      </c>
      <c r="D1" s="6" t="s">
        <v>3</v>
      </c>
      <c r="E1" s="6" t="s">
        <v>4</v>
      </c>
      <c r="F1" s="6" t="s">
        <v>5</v>
      </c>
    </row>
    <row r="2" ht="52.45" spans="1:6">
      <c r="A2" t="s">
        <v>7</v>
      </c>
      <c r="B2">
        <v>0.977319834183674</v>
      </c>
      <c r="C2">
        <v>0.841617226600647</v>
      </c>
      <c r="D2" t="str">
        <f>_xlfn.DISPIMG("ID_F1851426FAC5419AAC816A942BD21251",1)</f>
        <v>=DISPIMG("ID_F1851426FAC5419AAC816A942BD21251",1)</v>
      </c>
      <c r="E2" t="str">
        <f>_xlfn.DISPIMG("ID_583CB5BED7154313876D860428B639BC",1)</f>
        <v>=DISPIMG("ID_583CB5BED7154313876D860428B639BC",1)</v>
      </c>
      <c r="F2" t="str">
        <f>_xlfn.DISPIMG("ID_083E8323178E4E0398C70FE89B077DFA",1)</f>
        <v>=DISPIMG("ID_083E8323178E4E0398C70FE89B077DFA",1)</v>
      </c>
    </row>
    <row r="3" ht="52.45" spans="1:6">
      <c r="A3" t="s">
        <v>8</v>
      </c>
      <c r="B3">
        <v>0.975446428571429</v>
      </c>
      <c r="C3">
        <v>0.843137264251709</v>
      </c>
      <c r="D3" t="str">
        <f>_xlfn.DISPIMG("ID_9F63078D513A4DD3A7883C3FC54B860E",1)</f>
        <v>=DISPIMG("ID_9F63078D513A4DD3A7883C3FC54B860E",1)</v>
      </c>
      <c r="E3" t="str">
        <f>_xlfn.DISPIMG("ID_786041F759C14BE59AC0F16B46C618BE",1)</f>
        <v>=DISPIMG("ID_786041F759C14BE59AC0F16B46C618BE",1)</v>
      </c>
      <c r="F3" t="str">
        <f>_xlfn.DISPIMG("ID_8F70E9AC17C341EE9C4942033CFC2331",1)</f>
        <v>=DISPIMG("ID_8F70E9AC17C341EE9C4942033CFC2331",1)</v>
      </c>
    </row>
    <row r="4" ht="52.45" spans="1:6">
      <c r="A4" t="s">
        <v>9</v>
      </c>
      <c r="B4">
        <v>0.973692602040816</v>
      </c>
      <c r="C4">
        <v>0.864543676376343</v>
      </c>
      <c r="D4" t="str">
        <f>_xlfn.DISPIMG("ID_1E475E6AB84A497FB563E8662F6D7E76",1)</f>
        <v>=DISPIMG("ID_1E475E6AB84A497FB563E8662F6D7E76",1)</v>
      </c>
      <c r="E4" t="str">
        <f>_xlfn.DISPIMG("ID_52DCF92DB3E045F1B050D801A96A234D",1)</f>
        <v>=DISPIMG("ID_52DCF92DB3E045F1B050D801A96A234D",1)</v>
      </c>
      <c r="F4" t="str">
        <f>_xlfn.DISPIMG("ID_B4731B63E5B247CFBB3FCD6725B35C60",1)</f>
        <v>=DISPIMG("ID_B4731B63E5B247CFBB3FCD6725B35C60",1)</v>
      </c>
    </row>
    <row r="5" ht="42.3" spans="1:6">
      <c r="A5" t="s">
        <v>10</v>
      </c>
      <c r="B5">
        <v>0.967653858418367</v>
      </c>
      <c r="C5">
        <v>0.91953432559967</v>
      </c>
      <c r="D5" t="str">
        <f>_xlfn.DISPIMG("ID_A1CB41F354EC4677A9F79EB55276578E",1)</f>
        <v>=DISPIMG("ID_A1CB41F354EC4677A9F79EB55276578E",1)</v>
      </c>
      <c r="E5" t="str">
        <f>_xlfn.DISPIMG("ID_E8342506BF314F46A8A79B885E6367ED",1)</f>
        <v>=DISPIMG("ID_E8342506BF314F46A8A79B885E6367ED",1)</v>
      </c>
      <c r="F5" t="str">
        <f>_xlfn.DISPIMG("ID_51AFCD0C9E07457A9E1CD109E918156F",1)</f>
        <v>=DISPIMG("ID_51AFCD0C9E07457A9E1CD109E918156F",1)</v>
      </c>
    </row>
    <row r="6" ht="52.45" spans="1:6">
      <c r="A6" t="s">
        <v>11</v>
      </c>
      <c r="B6">
        <v>0.956393494897959</v>
      </c>
      <c r="C6">
        <v>0.909872174263</v>
      </c>
      <c r="D6" t="str">
        <f>_xlfn.DISPIMG("ID_7594B1C8824548BE85C1A6A9EBAB681C",1)</f>
        <v>=DISPIMG("ID_7594B1C8824548BE85C1A6A9EBAB681C",1)</v>
      </c>
      <c r="E6" t="str">
        <f>_xlfn.DISPIMG("ID_5532D2EFA0C04D2683A54E83ECEBC9CF",1)</f>
        <v>=DISPIMG("ID_5532D2EFA0C04D2683A54E83ECEBC9CF",1)</v>
      </c>
      <c r="F6" t="str">
        <f>_xlfn.DISPIMG("ID_879BF38BE62E4DB7BD76E9B64225DEF9",1)</f>
        <v>=DISPIMG("ID_879BF38BE62E4DB7BD76E9B64225DEF9",1)</v>
      </c>
    </row>
    <row r="7" ht="52.45" spans="1:6">
      <c r="A7" t="s">
        <v>12</v>
      </c>
      <c r="B7">
        <v>0.951112085459184</v>
      </c>
      <c r="C7">
        <v>0.812037706375122</v>
      </c>
      <c r="D7" t="str">
        <f>_xlfn.DISPIMG("ID_2B37D3E03EC447E8A04C5310CC4A13D9",1)</f>
        <v>=DISPIMG("ID_2B37D3E03EC447E8A04C5310CC4A13D9",1)</v>
      </c>
      <c r="E7" t="str">
        <f>_xlfn.DISPIMG("ID_2F549121030A403886C7835C8C6D0FE2",1)</f>
        <v>=DISPIMG("ID_2F549121030A403886C7835C8C6D0FE2",1)</v>
      </c>
      <c r="F7" t="str">
        <f>_xlfn.DISPIMG("ID_AD7036B6CE8F4A00951A7C8D5CE58611",1)</f>
        <v>=DISPIMG("ID_AD7036B6CE8F4A00951A7C8D5CE58611",1)</v>
      </c>
    </row>
    <row r="8" ht="42.3" spans="1:6">
      <c r="A8" t="s">
        <v>13</v>
      </c>
      <c r="B8">
        <v>0.95101243622449</v>
      </c>
      <c r="C8">
        <v>0.862943053245544</v>
      </c>
      <c r="D8" t="str">
        <f>_xlfn.DISPIMG("ID_B4474899E5DF46EC8A273495D1C38ACB",1)</f>
        <v>=DISPIMG("ID_B4474899E5DF46EC8A273495D1C38ACB",1)</v>
      </c>
      <c r="E8" t="str">
        <f>_xlfn.DISPIMG("ID_AB6B7643709E47D5B8DE55033FC71D29",1)</f>
        <v>=DISPIMG("ID_AB6B7643709E47D5B8DE55033FC71D29",1)</v>
      </c>
      <c r="F8" t="str">
        <f>_xlfn.DISPIMG("ID_442500D74DF54A4CB4E17FB2271BFDFD",1)</f>
        <v>=DISPIMG("ID_442500D74DF54A4CB4E17FB2271BFDFD",1)</v>
      </c>
    </row>
    <row r="9" ht="52.45" spans="1:6">
      <c r="A9" t="s">
        <v>14</v>
      </c>
      <c r="B9">
        <v>0.948919802295918</v>
      </c>
      <c r="C9">
        <v>0.687586069107056</v>
      </c>
      <c r="D9" t="str">
        <f>_xlfn.DISPIMG("ID_D387F55B6A2142BCAB53E03B83D95F63",1)</f>
        <v>=DISPIMG("ID_D387F55B6A2142BCAB53E03B83D95F63",1)</v>
      </c>
      <c r="E9" t="str">
        <f>_xlfn.DISPIMG("ID_C85B1EE15E0A4801BAC3A2E55851B6E7",1)</f>
        <v>=DISPIMG("ID_C85B1EE15E0A4801BAC3A2E55851B6E7",1)</v>
      </c>
      <c r="F9" t="str">
        <f>_xlfn.DISPIMG("ID_4423C79678D849A8AC38D9555A4C832B",1)</f>
        <v>=DISPIMG("ID_4423C79678D849A8AC38D9555A4C832B",1)</v>
      </c>
    </row>
    <row r="10" ht="42.3" spans="1:6">
      <c r="A10" t="s">
        <v>15</v>
      </c>
      <c r="B10">
        <v>0.948421556122449</v>
      </c>
      <c r="C10">
        <v>0.869018197059631</v>
      </c>
      <c r="D10" t="str">
        <f>_xlfn.DISPIMG("ID_FBAF4E5473CD4A13B73752C53B713306",1)</f>
        <v>=DISPIMG("ID_FBAF4E5473CD4A13B73752C53B713306",1)</v>
      </c>
      <c r="E10" t="str">
        <f>_xlfn.DISPIMG("ID_86D4960210F747E8B1B8024D66EE09E4",1)</f>
        <v>=DISPIMG("ID_86D4960210F747E8B1B8024D66EE09E4",1)</v>
      </c>
      <c r="F10" t="str">
        <f>_xlfn.DISPIMG("ID_C910EE123D19447F9116792DCCE2FE03",1)</f>
        <v>=DISPIMG("ID_C910EE123D19447F9116792DCCE2FE03",1)</v>
      </c>
    </row>
    <row r="11" ht="42.3" spans="1:6">
      <c r="A11" t="s">
        <v>16</v>
      </c>
      <c r="B11">
        <v>0.945113201530612</v>
      </c>
      <c r="C11">
        <v>0.624327838420868</v>
      </c>
      <c r="D11" t="str">
        <f>_xlfn.DISPIMG("ID_FFE958F35D244713BD321D42620354F7",1)</f>
        <v>=DISPIMG("ID_FFE958F35D244713BD321D42620354F7",1)</v>
      </c>
      <c r="E11" t="str">
        <f>_xlfn.DISPIMG("ID_CA0CA46BBB024CBE817ACDBE225685B4",1)</f>
        <v>=DISPIMG("ID_CA0CA46BBB024CBE817ACDBE225685B4",1)</v>
      </c>
      <c r="F11" t="str">
        <f>_xlfn.DISPIMG("ID_D8186C86B1A9486793D55759899D7206",1)</f>
        <v>=DISPIMG("ID_D8186C86B1A9486793D55759899D7206",1)</v>
      </c>
    </row>
    <row r="12" ht="42.3" spans="1:6">
      <c r="A12" t="s">
        <v>17</v>
      </c>
      <c r="B12">
        <v>0.941426179846939</v>
      </c>
      <c r="C12">
        <v>0.786216855049133</v>
      </c>
      <c r="D12" t="str">
        <f>_xlfn.DISPIMG("ID_AF40D1ED782A41848FD275AAE69865B2",1)</f>
        <v>=DISPIMG("ID_AF40D1ED782A41848FD275AAE69865B2",1)</v>
      </c>
      <c r="E12" t="str">
        <f>_xlfn.DISPIMG("ID_DF79B0BF22DA42749D00D014B41FE181",1)</f>
        <v>=DISPIMG("ID_DF79B0BF22DA42749D00D014B41FE181",1)</v>
      </c>
      <c r="F12" t="str">
        <f>_xlfn.DISPIMG("ID_20B5B13808DD4B0EBFE31CD0A8D363C4",1)</f>
        <v>=DISPIMG("ID_20B5B13808DD4B0EBFE31CD0A8D363C4",1)</v>
      </c>
    </row>
    <row r="13" ht="52.45" spans="1:6">
      <c r="A13" t="s">
        <v>18</v>
      </c>
      <c r="B13">
        <v>0.935267857142857</v>
      </c>
      <c r="C13">
        <v>0.850026607513428</v>
      </c>
      <c r="D13" t="str">
        <f>_xlfn.DISPIMG("ID_F4BCE8176D8F43F2BC8DB9477F06A9BC",1)</f>
        <v>=DISPIMG("ID_F4BCE8176D8F43F2BC8DB9477F06A9BC",1)</v>
      </c>
      <c r="E13" t="str">
        <f>_xlfn.DISPIMG("ID_0B2443A5CF754AE7A373B3BACCE12F12",1)</f>
        <v>=DISPIMG("ID_0B2443A5CF754AE7A373B3BACCE12F12",1)</v>
      </c>
      <c r="F13" t="str">
        <f>_xlfn.DISPIMG("ID_16443DBC5A5C4A54BF93FF482A34FD73",1)</f>
        <v>=DISPIMG("ID_16443DBC5A5C4A54BF93FF482A34FD73",1)</v>
      </c>
    </row>
    <row r="14" ht="52.45" spans="1:6">
      <c r="A14" t="s">
        <v>19</v>
      </c>
      <c r="B14">
        <v>0.933075573979592</v>
      </c>
      <c r="C14">
        <v>0.652764201164246</v>
      </c>
      <c r="D14" t="str">
        <f>_xlfn.DISPIMG("ID_05873094A3364459A4B57BA721FCA459",1)</f>
        <v>=DISPIMG("ID_05873094A3364459A4B57BA721FCA459",1)</v>
      </c>
      <c r="E14" t="str">
        <f>_xlfn.DISPIMG("ID_6E46B11FC13748F2AC94FC1878EEDFC8",1)</f>
        <v>=DISPIMG("ID_6E46B11FC13748F2AC94FC1878EEDFC8",1)</v>
      </c>
      <c r="F14" t="str">
        <f>_xlfn.DISPIMG("ID_F0A9C88719104AEFA0F1080794CC7301",1)</f>
        <v>=DISPIMG("ID_F0A9C88719104AEFA0F1080794CC7301",1)</v>
      </c>
    </row>
    <row r="15" ht="52.45" spans="1:6">
      <c r="A15" t="s">
        <v>20</v>
      </c>
      <c r="B15">
        <v>0.929587850765306</v>
      </c>
      <c r="C15">
        <v>0.85245269536972</v>
      </c>
      <c r="D15" t="str">
        <f>_xlfn.DISPIMG("ID_5017D16302704AC694A95108FE1B32A0",1)</f>
        <v>=DISPIMG("ID_5017D16302704AC694A95108FE1B32A0",1)</v>
      </c>
      <c r="E15" t="str">
        <f>_xlfn.DISPIMG("ID_9E6AEA23FD024B778A0D293C2E4563FC",1)</f>
        <v>=DISPIMG("ID_9E6AEA23FD024B778A0D293C2E4563FC",1)</v>
      </c>
      <c r="F15" t="str">
        <f>_xlfn.DISPIMG("ID_8F15D3C6BB0D4155B3EB6337B2D41437",1)</f>
        <v>=DISPIMG("ID_8F15D3C6BB0D4155B3EB6337B2D41437",1)</v>
      </c>
    </row>
    <row r="16" ht="52.45" spans="1:6">
      <c r="A16" t="s">
        <v>21</v>
      </c>
      <c r="B16">
        <v>0.928890306122449</v>
      </c>
      <c r="C16">
        <v>0.839530348777771</v>
      </c>
      <c r="D16" t="str">
        <f>_xlfn.DISPIMG("ID_3F08C7D7E0B743DC9B6AD7F20087B0FF",1)</f>
        <v>=DISPIMG("ID_3F08C7D7E0B743DC9B6AD7F20087B0FF",1)</v>
      </c>
      <c r="E16" t="str">
        <f>_xlfn.DISPIMG("ID_9B77FFBE3F5A4830B8CDC1DB12E4C4DB",1)</f>
        <v>=DISPIMG("ID_9B77FFBE3F5A4830B8CDC1DB12E4C4DB",1)</v>
      </c>
      <c r="F16" t="str">
        <f>_xlfn.DISPIMG("ID_E5E66D83959F4BA38602B417831D0E9E",1)</f>
        <v>=DISPIMG("ID_E5E66D83959F4BA38602B417831D0E9E",1)</v>
      </c>
    </row>
    <row r="17" ht="41.1" spans="1:6">
      <c r="A17" t="s">
        <v>22</v>
      </c>
      <c r="B17">
        <v>0.919961734693878</v>
      </c>
      <c r="C17">
        <v>0.725132405757904</v>
      </c>
      <c r="D17" t="str">
        <f>_xlfn.DISPIMG("ID_585E1893A2CC410CBDF866B29351C1EE",1)</f>
        <v>=DISPIMG("ID_585E1893A2CC410CBDF866B29351C1EE",1)</v>
      </c>
      <c r="E17" t="str">
        <f>_xlfn.DISPIMG("ID_FD90E88195E74D6D862B379F1C709996",1)</f>
        <v>=DISPIMG("ID_FD90E88195E74D6D862B379F1C709996",1)</v>
      </c>
      <c r="F17" t="str">
        <f>_xlfn.DISPIMG("ID_BC1FEB849F054EE1B830685994C7A2F3",1)</f>
        <v>=DISPIMG("ID_BC1FEB849F054EE1B830685994C7A2F3",1)</v>
      </c>
    </row>
    <row r="18" ht="41.1" spans="1:6">
      <c r="A18" t="s">
        <v>23</v>
      </c>
      <c r="B18">
        <v>0.909080038265306</v>
      </c>
      <c r="C18">
        <v>0.827519297599792</v>
      </c>
      <c r="D18" t="str">
        <f>_xlfn.DISPIMG("ID_4E6175BA5348471299267A07BDB74EC1",1)</f>
        <v>=DISPIMG("ID_4E6175BA5348471299267A07BDB74EC1",1)</v>
      </c>
      <c r="E18" t="str">
        <f>_xlfn.DISPIMG("ID_FA01F1191A934F149B7F82D4FE07E127",1)</f>
        <v>=DISPIMG("ID_FA01F1191A934F149B7F82D4FE07E127",1)</v>
      </c>
      <c r="F18" t="str">
        <f>_xlfn.DISPIMG("ID_121D56929873445EA894AFB124BE0139",1)</f>
        <v>=DISPIMG("ID_121D56929873445EA894AFB124BE0139",1)</v>
      </c>
    </row>
    <row r="19" ht="41.1" spans="1:6">
      <c r="A19" t="s">
        <v>24</v>
      </c>
      <c r="B19">
        <v>0.908980389030612</v>
      </c>
      <c r="C19">
        <v>0.595858156681061</v>
      </c>
      <c r="D19" t="str">
        <f>_xlfn.DISPIMG("ID_48FB2178D3A4455E85DD3F28A1B0DE7E",1)</f>
        <v>=DISPIMG("ID_48FB2178D3A4455E85DD3F28A1B0DE7E",1)</v>
      </c>
      <c r="E19" t="str">
        <f>_xlfn.DISPIMG("ID_CE5208A63B4F4A418EF28E212F2AE0B6",1)</f>
        <v>=DISPIMG("ID_CE5208A63B4F4A418EF28E212F2AE0B6",1)</v>
      </c>
      <c r="F19" t="str">
        <f>_xlfn.DISPIMG("ID_44BFE08C96F442B3B2B4507FC3DF513C",1)</f>
        <v>=DISPIMG("ID_44BFE08C96F442B3B2B4507FC3DF513C",1)</v>
      </c>
    </row>
    <row r="20" ht="42.3" spans="1:6">
      <c r="A20" t="s">
        <v>25</v>
      </c>
      <c r="B20">
        <v>0.901147959183674</v>
      </c>
      <c r="C20">
        <v>0.740749061107635</v>
      </c>
      <c r="D20" t="str">
        <f>_xlfn.DISPIMG("ID_106497B6DC4E450691A4A30AB578A783",1)</f>
        <v>=DISPIMG("ID_106497B6DC4E450691A4A30AB578A783",1)</v>
      </c>
      <c r="E20" t="str">
        <f>_xlfn.DISPIMG("ID_ACB1FC1438FF4C2AA8876995F932A8E4",1)</f>
        <v>=DISPIMG("ID_ACB1FC1438FF4C2AA8876995F932A8E4",1)</v>
      </c>
      <c r="F20" t="str">
        <f>_xlfn.DISPIMG("ID_92F9AD6ED7DE4922A4F68B79B392EB54",1)</f>
        <v>=DISPIMG("ID_92F9AD6ED7DE4922A4F68B79B392EB54",1)</v>
      </c>
    </row>
    <row r="21" ht="42.3" spans="1:6">
      <c r="A21" t="s">
        <v>26</v>
      </c>
      <c r="B21">
        <v>0.874800701530612</v>
      </c>
      <c r="C21">
        <v>0.731940627098083</v>
      </c>
      <c r="D21" t="str">
        <f>_xlfn.DISPIMG("ID_AEBFFB5445CD45B7B0773C5F0A57C3D4",1)</f>
        <v>=DISPIMG("ID_AEBFFB5445CD45B7B0773C5F0A57C3D4",1)</v>
      </c>
      <c r="E21" t="str">
        <f>_xlfn.DISPIMG("ID_F53813B277C64B49992223E389193493",1)</f>
        <v>=DISPIMG("ID_F53813B277C64B49992223E389193493",1)</v>
      </c>
      <c r="F21" t="str">
        <f>_xlfn.DISPIMG("ID_E648832E4E854ABF8867DE3605F725C9",1)</f>
        <v>=DISPIMG("ID_E648832E4E854ABF8867DE3605F725C9",1)</v>
      </c>
    </row>
    <row r="22" ht="42.3" spans="1:6">
      <c r="A22" t="s">
        <v>27</v>
      </c>
      <c r="B22">
        <v>0.87222975127551</v>
      </c>
      <c r="C22">
        <v>0.720465898513794</v>
      </c>
      <c r="D22" t="str">
        <f>_xlfn.DISPIMG("ID_E57E4C339B95492696A783CF99CC98F6",1)</f>
        <v>=DISPIMG("ID_E57E4C339B95492696A783CF99CC98F6",1)</v>
      </c>
      <c r="E22" t="str">
        <f>_xlfn.DISPIMG("ID_D83974415ECD4D4B9832A7BA01C317C0",1)</f>
        <v>=DISPIMG("ID_D83974415ECD4D4B9832A7BA01C317C0",1)</v>
      </c>
      <c r="F22" t="str">
        <f>_xlfn.DISPIMG("ID_1413B7CD55AB41CBA611D84CCC6BD83B",1)</f>
        <v>=DISPIMG("ID_1413B7CD55AB41CBA611D84CCC6BD83B",1)</v>
      </c>
    </row>
    <row r="23" ht="52.45" spans="1:6">
      <c r="A23" t="s">
        <v>28</v>
      </c>
      <c r="B23">
        <v>0.819714604591837</v>
      </c>
      <c r="C23">
        <v>0.647490262985229</v>
      </c>
      <c r="D23" t="str">
        <f>_xlfn.DISPIMG("ID_F1B7AA73006745159F2ABB59A1BE6F4E",1)</f>
        <v>=DISPIMG("ID_F1B7AA73006745159F2ABB59A1BE6F4E",1)</v>
      </c>
      <c r="E23" t="str">
        <f>_xlfn.DISPIMG("ID_F00AC9A616A8440586C5A46C08E996B9",1)</f>
        <v>=DISPIMG("ID_F00AC9A616A8440586C5A46C08E996B9",1)</v>
      </c>
      <c r="F23" t="str">
        <f>_xlfn.DISPIMG("ID_62E2640687044C65B69FA541DE37CBE6",1)</f>
        <v>=DISPIMG("ID_62E2640687044C65B69FA541DE37CBE6",1)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9"/>
  <sheetViews>
    <sheetView topLeftCell="A13" workbookViewId="0">
      <selection activeCell="K5" sqref="K5"/>
    </sheetView>
  </sheetViews>
  <sheetFormatPr defaultColWidth="9.23076923076923" defaultRowHeight="16.8" outlineLevelCol="5"/>
  <cols>
    <col min="1" max="1" width="30.7596153846154" customWidth="1"/>
    <col min="2" max="3" width="12.9230769230769"/>
  </cols>
  <sheetData>
    <row r="1" spans="1:6">
      <c r="A1" s="1" t="s">
        <v>0</v>
      </c>
      <c r="B1" s="1" t="s">
        <v>1</v>
      </c>
      <c r="C1" s="1" t="s">
        <v>2</v>
      </c>
      <c r="D1" s="6" t="s">
        <v>3</v>
      </c>
      <c r="E1" s="6" t="s">
        <v>4</v>
      </c>
      <c r="F1" s="6" t="s">
        <v>5</v>
      </c>
    </row>
    <row r="2" ht="52.45" spans="1:6">
      <c r="A2" s="8" t="s">
        <v>29</v>
      </c>
      <c r="B2" s="8">
        <v>0.945711096938776</v>
      </c>
      <c r="C2" s="8">
        <v>0.830499291419983</v>
      </c>
      <c r="D2" s="8" t="str">
        <f>_xlfn.DISPIMG("ID_1BA37D0F68534C64B6BF1EF99EB34575",1)</f>
        <v>=DISPIMG("ID_1BA37D0F68534C64B6BF1EF99EB34575",1)</v>
      </c>
      <c r="E2" s="8" t="str">
        <f>_xlfn.DISPIMG("ID_F0EBAED0780148089E292064E8596997",1)</f>
        <v>=DISPIMG("ID_F0EBAED0780148089E292064E8596997",1)</v>
      </c>
      <c r="F2" s="8" t="str">
        <f>_xlfn.DISPIMG("ID_76E1788232D842959DFCF26F4FD2811D",1)</f>
        <v>=DISPIMG("ID_76E1788232D842959DFCF26F4FD2811D",1)</v>
      </c>
    </row>
    <row r="3" ht="52.45" spans="1:6">
      <c r="A3" s="8" t="s">
        <v>30</v>
      </c>
      <c r="B3" s="8">
        <v>0.93538743622449</v>
      </c>
      <c r="C3" s="8">
        <v>0.871461629867554</v>
      </c>
      <c r="D3" s="8" t="str">
        <f>_xlfn.DISPIMG("ID_08AF73EA147D4F1CBB2A3A50A28BEFF5",1)</f>
        <v>=DISPIMG("ID_08AF73EA147D4F1CBB2A3A50A28BEFF5",1)</v>
      </c>
      <c r="E3" s="8" t="str">
        <f>_xlfn.DISPIMG("ID_D61525FA86BF412A97B4562E7F6D83FE",1)</f>
        <v>=DISPIMG("ID_D61525FA86BF412A97B4562E7F6D83FE",1)</v>
      </c>
      <c r="F3" s="8" t="str">
        <f>_xlfn.DISPIMG("ID_81FE229002764A329EB3CA18BE26F54A",1)</f>
        <v>=DISPIMG("ID_81FE229002764A329EB3CA18BE26F54A",1)</v>
      </c>
    </row>
    <row r="4" ht="52.45" spans="1:6">
      <c r="A4" s="8" t="s">
        <v>31</v>
      </c>
      <c r="B4" s="8">
        <v>0.916234853316326</v>
      </c>
      <c r="C4" s="8">
        <v>0.838440716266632</v>
      </c>
      <c r="D4" s="8" t="str">
        <f>_xlfn.DISPIMG("ID_629DCD42ABB54F2F808BE9113049E077",1)</f>
        <v>=DISPIMG("ID_629DCD42ABB54F2F808BE9113049E077",1)</v>
      </c>
      <c r="E4" s="8" t="str">
        <f>_xlfn.DISPIMG("ID_4FC6EC3F1CCA4FA0ACCFB3B3B60B6EE5",1)</f>
        <v>=DISPIMG("ID_4FC6EC3F1CCA4FA0ACCFB3B3B60B6EE5",1)</v>
      </c>
      <c r="F4" s="8" t="str">
        <f>_xlfn.DISPIMG("ID_CC4945D22ED14135B4A9FBF59D9B31C9",1)</f>
        <v>=DISPIMG("ID_CC4945D22ED14135B4A9FBF59D9B31C9",1)</v>
      </c>
    </row>
    <row r="5" ht="52.45" spans="1:6">
      <c r="A5" s="8" t="s">
        <v>32</v>
      </c>
      <c r="B5" s="8">
        <v>0.91374362244898</v>
      </c>
      <c r="C5" s="8">
        <v>0.830835461616516</v>
      </c>
      <c r="D5" s="8" t="str">
        <f>_xlfn.DISPIMG("ID_F5ABA52964E04C83A5B8E2BAAF12B256",1)</f>
        <v>=DISPIMG("ID_F5ABA52964E04C83A5B8E2BAAF12B256",1)</v>
      </c>
      <c r="E5" s="8" t="str">
        <f>_xlfn.DISPIMG("ID_BFF28F82919C4737998A0746AFF57F04",1)</f>
        <v>=DISPIMG("ID_BFF28F82919C4737998A0746AFF57F04",1)</v>
      </c>
      <c r="F5" s="8" t="str">
        <f>_xlfn.DISPIMG("ID_D353CE9DC06A4ED5A2375A63D20D32C4",1)</f>
        <v>=DISPIMG("ID_D353CE9DC06A4ED5A2375A63D20D32C4",1)</v>
      </c>
    </row>
    <row r="6" ht="52.45" spans="1:6">
      <c r="A6" s="8" t="s">
        <v>33</v>
      </c>
      <c r="B6" s="8">
        <v>0.909199617346939</v>
      </c>
      <c r="C6" s="8">
        <v>0.833515882492065</v>
      </c>
      <c r="D6" s="8" t="str">
        <f>_xlfn.DISPIMG("ID_321C716874FD490399DAF83A26EB363E",1)</f>
        <v>=DISPIMG("ID_321C716874FD490399DAF83A26EB363E",1)</v>
      </c>
      <c r="E6" s="8" t="str">
        <f>_xlfn.DISPIMG("ID_C25D40B55CEB4AED9B5CA399D76DEA62",1)</f>
        <v>=DISPIMG("ID_C25D40B55CEB4AED9B5CA399D76DEA62",1)</v>
      </c>
      <c r="F6" s="8" t="str">
        <f>_xlfn.DISPIMG("ID_41EE60DF0D8B407D98BC610F43B7864F",1)</f>
        <v>=DISPIMG("ID_41EE60DF0D8B407D98BC610F43B7864F",1)</v>
      </c>
    </row>
    <row r="7" ht="52.45" spans="1:6">
      <c r="A7" s="8" t="s">
        <v>34</v>
      </c>
      <c r="B7" s="8">
        <v>0.900490274234694</v>
      </c>
      <c r="C7" s="8">
        <v>0.760404527187347</v>
      </c>
      <c r="D7" s="8" t="str">
        <f>_xlfn.DISPIMG("ID_96E228D62A5E4376AE42D2B2A9F88644",1)</f>
        <v>=DISPIMG("ID_96E228D62A5E4376AE42D2B2A9F88644",1)</v>
      </c>
      <c r="E7" s="8" t="str">
        <f>_xlfn.DISPIMG("ID_4AADF1C052B3488EB010CCFD168C413D",1)</f>
        <v>=DISPIMG("ID_4AADF1C052B3488EB010CCFD168C413D",1)</v>
      </c>
      <c r="F7" s="8" t="str">
        <f>_xlfn.DISPIMG("ID_D6D1907E773848B0948CA49D134F4F6B",1)</f>
        <v>=DISPIMG("ID_D6D1907E773848B0948CA49D134F4F6B",1)</v>
      </c>
    </row>
    <row r="8" ht="52.45" spans="1:6">
      <c r="A8" s="8" t="s">
        <v>35</v>
      </c>
      <c r="B8" s="8">
        <v>0.897122130102041</v>
      </c>
      <c r="C8" s="8">
        <v>0.813423871994019</v>
      </c>
      <c r="D8" s="8" t="str">
        <f>_xlfn.DISPIMG("ID_CF86E645E5224867945C7AF44B2ACBC3",1)</f>
        <v>=DISPIMG("ID_CF86E645E5224867945C7AF44B2ACBC3",1)</v>
      </c>
      <c r="E8" s="8" t="str">
        <f>_xlfn.DISPIMG("ID_6C57CBD6D25642529B64EE60E0A2AAE1",1)</f>
        <v>=DISPIMG("ID_6C57CBD6D25642529B64EE60E0A2AAE1",1)</v>
      </c>
      <c r="F8" s="8" t="str">
        <f>_xlfn.DISPIMG("ID_73596BBBC88C483A8826197C58952296",1)</f>
        <v>=DISPIMG("ID_73596BBBC88C483A8826197C58952296",1)</v>
      </c>
    </row>
    <row r="9" ht="52.45" spans="1:6">
      <c r="A9" s="8" t="s">
        <v>36</v>
      </c>
      <c r="B9" s="8">
        <v>0.896105707908163</v>
      </c>
      <c r="C9" s="8">
        <v>0.809650897979736</v>
      </c>
      <c r="D9" s="8" t="str">
        <f>_xlfn.DISPIMG("ID_FC71063A751A430B8BFCEFD556476B1C",1)</f>
        <v>=DISPIMG("ID_FC71063A751A430B8BFCEFD556476B1C",1)</v>
      </c>
      <c r="E9" s="8" t="str">
        <f>_xlfn.DISPIMG("ID_2BC6FED75EE74F19832DD69E2D2CDD1A",1)</f>
        <v>=DISPIMG("ID_2BC6FED75EE74F19832DD69E2D2CDD1A",1)</v>
      </c>
      <c r="F9" s="8" t="str">
        <f>_xlfn.DISPIMG("ID_A5E56AA7DF6A480B8467E3AF790D1D5A",1)</f>
        <v>=DISPIMG("ID_A5E56AA7DF6A480B8467E3AF790D1D5A",1)</v>
      </c>
    </row>
    <row r="10" ht="52.45" spans="1:6">
      <c r="A10" s="8" t="s">
        <v>37</v>
      </c>
      <c r="B10" s="8">
        <v>0.892020089285714</v>
      </c>
      <c r="C10" s="8">
        <v>0.683517813682556</v>
      </c>
      <c r="D10" s="8" t="str">
        <f>_xlfn.DISPIMG("ID_2521249885784E24953471F2192E5837",1)</f>
        <v>=DISPIMG("ID_2521249885784E24953471F2192E5837",1)</v>
      </c>
      <c r="E10" s="8" t="str">
        <f>_xlfn.DISPIMG("ID_D1C22514676E4146AE6D1192CBCF66B7",1)</f>
        <v>=DISPIMG("ID_D1C22514676E4146AE6D1192CBCF66B7",1)</v>
      </c>
      <c r="F10" s="8" t="str">
        <f>_xlfn.DISPIMG("ID_5C14CA59642A4BC78727AB8D68FC7FB5",1)</f>
        <v>=DISPIMG("ID_5C14CA59642A4BC78727AB8D68FC7FB5",1)</v>
      </c>
    </row>
    <row r="11" ht="52.45" spans="1:6">
      <c r="A11" s="8" t="s">
        <v>38</v>
      </c>
      <c r="B11" s="8">
        <v>0.884386957908163</v>
      </c>
      <c r="C11" s="8">
        <v>0.791674137115479</v>
      </c>
      <c r="D11" s="8" t="str">
        <f>_xlfn.DISPIMG("ID_A5EA51B94EA149F5A96433D1A199574D",1)</f>
        <v>=DISPIMG("ID_A5EA51B94EA149F5A96433D1A199574D",1)</v>
      </c>
      <c r="E11" s="8" t="str">
        <f>_xlfn.DISPIMG("ID_5A8DD574CB5D4429B68D6E374566B8FB",1)</f>
        <v>=DISPIMG("ID_5A8DD574CB5D4429B68D6E374566B8FB",1)</v>
      </c>
      <c r="F11" s="8" t="str">
        <f>_xlfn.DISPIMG("ID_3D782A898072479090C8542971C69F62",1)</f>
        <v>=DISPIMG("ID_3D782A898072479090C8542971C69F62",1)</v>
      </c>
    </row>
    <row r="12" ht="52.45" spans="1:6">
      <c r="A12" s="8" t="s">
        <v>39</v>
      </c>
      <c r="B12" s="8">
        <v>0.872787786989796</v>
      </c>
      <c r="C12" s="8">
        <v>0.691858291625977</v>
      </c>
      <c r="D12" s="8" t="str">
        <f>_xlfn.DISPIMG("ID_45AF71E6FE214422ADD4182B2123F442",1)</f>
        <v>=DISPIMG("ID_45AF71E6FE214422ADD4182B2123F442",1)</v>
      </c>
      <c r="E12" s="8" t="str">
        <f>_xlfn.DISPIMG("ID_DE5B3B0D6B824214B37342B43FCA06BF",1)</f>
        <v>=DISPIMG("ID_DE5B3B0D6B824214B37342B43FCA06BF",1)</v>
      </c>
      <c r="F12" s="8" t="str">
        <f>_xlfn.DISPIMG("ID_37EF0807174E49D6B4B05D15E7BBD3BE",1)</f>
        <v>=DISPIMG("ID_37EF0807174E49D6B4B05D15E7BBD3BE",1)</v>
      </c>
    </row>
    <row r="13" ht="52.45" spans="1:6">
      <c r="A13" s="8" t="s">
        <v>40</v>
      </c>
      <c r="B13" s="8">
        <v>0.843949298469388</v>
      </c>
      <c r="C13" s="8">
        <v>0.712905168533325</v>
      </c>
      <c r="D13" s="8" t="str">
        <f>_xlfn.DISPIMG("ID_AE4682DDA8994F44849245FC40339E47",1)</f>
        <v>=DISPIMG("ID_AE4682DDA8994F44849245FC40339E47",1)</v>
      </c>
      <c r="E13" s="8" t="str">
        <f>_xlfn.DISPIMG("ID_6101EE96BB0E46C8945F96AE5597F010",1)</f>
        <v>=DISPIMG("ID_6101EE96BB0E46C8945F96AE5597F010",1)</v>
      </c>
      <c r="F13" s="8" t="str">
        <f>_xlfn.DISPIMG("ID_C186B68316FA44B28D50CB7145F588D5",1)</f>
        <v>=DISPIMG("ID_C186B68316FA44B28D50CB7145F588D5",1)</v>
      </c>
    </row>
    <row r="14" ht="52.45" spans="1:6">
      <c r="A14" s="8" t="s">
        <v>41</v>
      </c>
      <c r="B14" s="8">
        <v>0.826969068877551</v>
      </c>
      <c r="C14" s="8">
        <v>0.461174666881561</v>
      </c>
      <c r="D14" s="8" t="str">
        <f>_xlfn.DISPIMG("ID_DA3DE12DCE704380AA4AF4BEE8376E13",1)</f>
        <v>=DISPIMG("ID_DA3DE12DCE704380AA4AF4BEE8376E13",1)</v>
      </c>
      <c r="E14" s="8" t="str">
        <f>_xlfn.DISPIMG("ID_971792F03BB548FEBB157C737AFBC84E",1)</f>
        <v>=DISPIMG("ID_971792F03BB548FEBB157C737AFBC84E",1)</v>
      </c>
      <c r="F14" s="8" t="str">
        <f>_xlfn.DISPIMG("ID_2B04E68978AD42D789A1635CEAEA3397",1)</f>
        <v>=DISPIMG("ID_2B04E68978AD42D789A1635CEAEA3397",1)</v>
      </c>
    </row>
    <row r="15" ht="52.45" spans="1:6">
      <c r="A15" s="8" t="s">
        <v>42</v>
      </c>
      <c r="B15" s="8">
        <v>0.822345344387755</v>
      </c>
      <c r="C15" s="8">
        <v>0.696977496147156</v>
      </c>
      <c r="D15" s="8" t="str">
        <f>_xlfn.DISPIMG("ID_B0D6692F46C5437684770DC2127553E6",1)</f>
        <v>=DISPIMG("ID_B0D6692F46C5437684770DC2127553E6",1)</v>
      </c>
      <c r="E15" s="8" t="str">
        <f>_xlfn.DISPIMG("ID_7366905EC2BE4904B6FD851099169BF9",1)</f>
        <v>=DISPIMG("ID_7366905EC2BE4904B6FD851099169BF9",1)</v>
      </c>
      <c r="F15" s="8" t="str">
        <f>_xlfn.DISPIMG("ID_1D2AAC39ADFA4A4CA56C9FDFC499EE38",1)</f>
        <v>=DISPIMG("ID_1D2AAC39ADFA4A4CA56C9FDFC499EE38",1)</v>
      </c>
    </row>
    <row r="16" ht="52.45" spans="1:6">
      <c r="A16" s="8" t="s">
        <v>43</v>
      </c>
      <c r="B16" s="8">
        <v>0.785674426020408</v>
      </c>
      <c r="C16" s="8">
        <v>0.645077407360077</v>
      </c>
      <c r="D16" s="8" t="str">
        <f>_xlfn.DISPIMG("ID_E1C36359A0C9461D932D9309477F8787",1)</f>
        <v>=DISPIMG("ID_E1C36359A0C9461D932D9309477F8787",1)</v>
      </c>
      <c r="E16" s="8" t="str">
        <f>_xlfn.DISPIMG("ID_2C882651F90C4034AFC177DC9EBC7B20",1)</f>
        <v>=DISPIMG("ID_2C882651F90C4034AFC177DC9EBC7B20",1)</v>
      </c>
      <c r="F16" s="8" t="str">
        <f>_xlfn.DISPIMG("ID_10F278B4E6DB47BE8B3B8475D79B015F",1)</f>
        <v>=DISPIMG("ID_10F278B4E6DB47BE8B3B8475D79B015F",1)</v>
      </c>
    </row>
    <row r="17" ht="52.45" spans="1:6">
      <c r="A17" s="8" t="s">
        <v>44</v>
      </c>
      <c r="B17" s="8">
        <v>0.758231026785714</v>
      </c>
      <c r="C17" s="8">
        <v>0.478957176208496</v>
      </c>
      <c r="D17" s="8" t="str">
        <f>_xlfn.DISPIMG("ID_7CCB19177E6545739AB5CE341987BF96",1)</f>
        <v>=DISPIMG("ID_7CCB19177E6545739AB5CE341987BF96",1)</v>
      </c>
      <c r="E17" s="8" t="str">
        <f>_xlfn.DISPIMG("ID_BE9CE623C3B4447BB039CADD85E1C117",1)</f>
        <v>=DISPIMG("ID_BE9CE623C3B4447BB039CADD85E1C117",1)</v>
      </c>
      <c r="F17" s="8" t="str">
        <f>_xlfn.DISPIMG("ID_4101B3CDDD7241958D49A52FC3832865",1)</f>
        <v>=DISPIMG("ID_4101B3CDDD7241958D49A52FC3832865",1)</v>
      </c>
    </row>
    <row r="18" ht="52.45" spans="1:6">
      <c r="A18" s="8" t="s">
        <v>45</v>
      </c>
      <c r="B18" s="8">
        <v>0.728057238520408</v>
      </c>
      <c r="C18" s="8">
        <v>0.442779898643494</v>
      </c>
      <c r="D18" s="8" t="str">
        <f>_xlfn.DISPIMG("ID_DD8E0356FA734699A7552FB27D021921",1)</f>
        <v>=DISPIMG("ID_DD8E0356FA734699A7552FB27D021921",1)</v>
      </c>
      <c r="E18" s="8" t="str">
        <f>_xlfn.DISPIMG("ID_2CD7F865260E442897FC142679AAFEB0",1)</f>
        <v>=DISPIMG("ID_2CD7F865260E442897FC142679AAFEB0",1)</v>
      </c>
      <c r="F18" s="8" t="str">
        <f>_xlfn.DISPIMG("ID_1F8BF7463EB84CFF86D1021AD86F4EE8",1)</f>
        <v>=DISPIMG("ID_1F8BF7463EB84CFF86D1021AD86F4EE8",1)</v>
      </c>
    </row>
    <row r="19" ht="52.45" spans="1:6">
      <c r="A19" s="8" t="s">
        <v>46</v>
      </c>
      <c r="B19" s="8">
        <v>0.656688456632653</v>
      </c>
      <c r="C19" s="8">
        <v>0.328395426273346</v>
      </c>
      <c r="D19" s="8" t="str">
        <f>_xlfn.DISPIMG("ID_9D9EF8717E484A3D8BCA9CCCCCD580A4",1)</f>
        <v>=DISPIMG("ID_9D9EF8717E484A3D8BCA9CCCCCD580A4",1)</v>
      </c>
      <c r="E19" s="8" t="str">
        <f>_xlfn.DISPIMG("ID_ED51A53CACB544CA942EBFCDF0437FB1",1)</f>
        <v>=DISPIMG("ID_ED51A53CACB544CA942EBFCDF0437FB1",1)</v>
      </c>
      <c r="F19" s="8" t="str">
        <f>_xlfn.DISPIMG("ID_9AFF4ABA937A42F48E9C97CC110AD4A3",1)</f>
        <v>=DISPIMG("ID_9AFF4ABA937A42F48E9C97CC110AD4A3",1)</v>
      </c>
    </row>
  </sheetData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F11"/>
  <sheetViews>
    <sheetView workbookViewId="0">
      <selection activeCell="J5" sqref="J5"/>
    </sheetView>
  </sheetViews>
  <sheetFormatPr defaultColWidth="9.23076923076923" defaultRowHeight="16.8" outlineLevelCol="5"/>
  <cols>
    <col min="1" max="1" width="33.0096153846154" customWidth="1"/>
  </cols>
  <sheetData>
    <row r="1" spans="1:6">
      <c r="A1" s="1" t="s">
        <v>0</v>
      </c>
      <c r="B1" s="1" t="s">
        <v>1</v>
      </c>
      <c r="C1" s="1" t="s">
        <v>2</v>
      </c>
      <c r="D1" s="6" t="s">
        <v>3</v>
      </c>
      <c r="E1" s="6" t="s">
        <v>4</v>
      </c>
      <c r="F1" s="6" t="s">
        <v>5</v>
      </c>
    </row>
    <row r="2" ht="42.3" spans="1:6">
      <c r="A2" s="7" t="s">
        <v>47</v>
      </c>
      <c r="B2" s="7">
        <v>0.964485012755102</v>
      </c>
      <c r="C2" s="7">
        <v>0.684504508972168</v>
      </c>
      <c r="D2" s="7" t="str">
        <f>_xlfn.DISPIMG("ID_D818758F46C94815A437D20371DB8000",1)</f>
        <v>=DISPIMG("ID_D818758F46C94815A437D20371DB8000",1)</v>
      </c>
      <c r="E2" s="7" t="str">
        <f>_xlfn.DISPIMG("ID_4FE183AE612742298D5BBFB88B2EE092",1)</f>
        <v>=DISPIMG("ID_4FE183AE612742298D5BBFB88B2EE092",1)</v>
      </c>
      <c r="F2" s="7" t="str">
        <f>_xlfn.DISPIMG("ID_FBD185AEFB9F477EB99D2E70A327CBA4",1)</f>
        <v>=DISPIMG("ID_FBD185AEFB9F477EB99D2E70A327CBA4",1)</v>
      </c>
    </row>
    <row r="3" ht="52.45" spans="1:6">
      <c r="A3" s="7" t="s">
        <v>48</v>
      </c>
      <c r="B3" s="7">
        <v>0.949697066326531</v>
      </c>
      <c r="C3" s="7">
        <v>0.801958799362183</v>
      </c>
      <c r="D3" s="7" t="str">
        <f>_xlfn.DISPIMG("ID_69BC9514D5524764B7CF2A99AB83192C",1)</f>
        <v>=DISPIMG("ID_69BC9514D5524764B7CF2A99AB83192C",1)</v>
      </c>
      <c r="E3" s="7" t="str">
        <f>_xlfn.DISPIMG("ID_29D38D2BB1444667A7DF6E0BF251F70B",1)</f>
        <v>=DISPIMG("ID_29D38D2BB1444667A7DF6E0BF251F70B",1)</v>
      </c>
      <c r="F3" s="7" t="str">
        <f>_xlfn.DISPIMG("ID_AB5FC40CABB6416795F8D82954A397AB",1)</f>
        <v>=DISPIMG("ID_AB5FC40CABB6416795F8D82954A397AB",1)</v>
      </c>
    </row>
    <row r="4" ht="52.45" spans="1:6">
      <c r="A4" s="7" t="s">
        <v>49</v>
      </c>
      <c r="B4" s="7">
        <v>0.941745057397959</v>
      </c>
      <c r="C4" s="7">
        <v>0.836058259010315</v>
      </c>
      <c r="D4" s="7" t="str">
        <f>_xlfn.DISPIMG("ID_9949569D47F24D7E92F55BC85630C0B3",1)</f>
        <v>=DISPIMG("ID_9949569D47F24D7E92F55BC85630C0B3",1)</v>
      </c>
      <c r="E4" s="7" t="str">
        <f>_xlfn.DISPIMG("ID_8853DFCFE79443818BAD47B111CDD4F9",1)</f>
        <v>=DISPIMG("ID_8853DFCFE79443818BAD47B111CDD4F9",1)</v>
      </c>
      <c r="F4" s="7" t="str">
        <f>_xlfn.DISPIMG("ID_746EB2F9BD8249C4A1B2B2F530FBC394",1)</f>
        <v>=DISPIMG("ID_746EB2F9BD8249C4A1B2B2F530FBC394",1)</v>
      </c>
    </row>
    <row r="5" ht="52.45" spans="1:6">
      <c r="A5" s="7" t="s">
        <v>50</v>
      </c>
      <c r="B5" s="7">
        <v>0.935467155612245</v>
      </c>
      <c r="C5" s="7">
        <v>0.572769165039062</v>
      </c>
      <c r="D5" s="7" t="str">
        <f>_xlfn.DISPIMG("ID_1535B4596AFD4B3FA8A88E796A9F240C",1)</f>
        <v>=DISPIMG("ID_1535B4596AFD4B3FA8A88E796A9F240C",1)</v>
      </c>
      <c r="E5" s="7" t="str">
        <f>_xlfn.DISPIMG("ID_A7E152EE74834508BF7C0330B74E19F5",1)</f>
        <v>=DISPIMG("ID_A7E152EE74834508BF7C0330B74E19F5",1)</v>
      </c>
      <c r="F5" s="7" t="str">
        <f>_xlfn.DISPIMG("ID_6B4DD66782AA4E82B627FDC70FBDDC63",1)</f>
        <v>=DISPIMG("ID_6B4DD66782AA4E82B627FDC70FBDDC63",1)</v>
      </c>
    </row>
    <row r="6" ht="52.45" spans="1:6">
      <c r="A6" s="7" t="s">
        <v>51</v>
      </c>
      <c r="B6" s="7">
        <v>0.869539221938776</v>
      </c>
      <c r="C6" s="7">
        <v>0.767542004585266</v>
      </c>
      <c r="D6" s="7" t="str">
        <f>_xlfn.DISPIMG("ID_5C4FD1151C874A2491BD0AC84EE95A47",1)</f>
        <v>=DISPIMG("ID_5C4FD1151C874A2491BD0AC84EE95A47",1)</v>
      </c>
      <c r="E6" s="7" t="str">
        <f>_xlfn.DISPIMG("ID_E6E8F6401A784506A1A6AF5C4DA7763F",1)</f>
        <v>=DISPIMG("ID_E6E8F6401A784506A1A6AF5C4DA7763F",1)</v>
      </c>
      <c r="F6" s="7" t="str">
        <f>_xlfn.DISPIMG("ID_3F3953E4257442248B5BD2BC8D44771A",1)</f>
        <v>=DISPIMG("ID_3F3953E4257442248B5BD2BC8D44771A",1)</v>
      </c>
    </row>
    <row r="7" ht="52.45" spans="1:6">
      <c r="A7" s="7" t="s">
        <v>52</v>
      </c>
      <c r="B7" s="7">
        <v>0.850147480867347</v>
      </c>
      <c r="C7" s="7">
        <v>0.708987474441528</v>
      </c>
      <c r="D7" s="7" t="str">
        <f>_xlfn.DISPIMG("ID_B48D5F452881415BA403477BD2DF1EFA",1)</f>
        <v>=DISPIMG("ID_B48D5F452881415BA403477BD2DF1EFA",1)</v>
      </c>
      <c r="E7" s="7" t="str">
        <f>_xlfn.DISPIMG("ID_8363EADAABE5462A9C5299961308AAA8",1)</f>
        <v>=DISPIMG("ID_8363EADAABE5462A9C5299961308AAA8",1)</v>
      </c>
      <c r="F7" s="7" t="str">
        <f>_xlfn.DISPIMG("ID_1654785BF8DC4CEAA97737282D75D9B3",1)</f>
        <v>=DISPIMG("ID_1654785BF8DC4CEAA97737282D75D9B3",1)</v>
      </c>
    </row>
    <row r="8" ht="52.45" spans="1:6">
      <c r="A8" s="7" t="s">
        <v>53</v>
      </c>
      <c r="B8" s="7">
        <v>0.718889508928571</v>
      </c>
      <c r="C8" s="7">
        <v>0.555574536323547</v>
      </c>
      <c r="D8" s="7" t="str">
        <f>_xlfn.DISPIMG("ID_8B0F2EF8B78C467FBADEFA5BD6B8FA1E",1)</f>
        <v>=DISPIMG("ID_8B0F2EF8B78C467FBADEFA5BD6B8FA1E",1)</v>
      </c>
      <c r="E8" s="7" t="str">
        <f>_xlfn.DISPIMG("ID_70A5905F86024C788AE344A6B7E1546F",1)</f>
        <v>=DISPIMG("ID_70A5905F86024C788AE344A6B7E1546F",1)</v>
      </c>
      <c r="F8" s="7" t="str">
        <f>_xlfn.DISPIMG("ID_399C8276259746FEBA577AF14C0EB9B5",1)</f>
        <v>=DISPIMG("ID_399C8276259746FEBA577AF14C0EB9B5",1)</v>
      </c>
    </row>
    <row r="9" ht="52.45" spans="1:6">
      <c r="A9" s="7" t="s">
        <v>54</v>
      </c>
      <c r="B9" s="7">
        <v>0.694375797193878</v>
      </c>
      <c r="C9" s="7">
        <v>0.531771779060364</v>
      </c>
      <c r="D9" s="7" t="str">
        <f>_xlfn.DISPIMG("ID_3A2AF9ADF8A64094BA077CF475049A19",1)</f>
        <v>=DISPIMG("ID_3A2AF9ADF8A64094BA077CF475049A19",1)</v>
      </c>
      <c r="E9" s="7" t="str">
        <f>_xlfn.DISPIMG("ID_4D9AACB6F0314DA1AD1E4AF67EF24F92",1)</f>
        <v>=DISPIMG("ID_4D9AACB6F0314DA1AD1E4AF67EF24F92",1)</v>
      </c>
      <c r="F9" s="7" t="str">
        <f>_xlfn.DISPIMG("ID_BFBE7FAB03F249E48CC6C6DC309F95CA",1)</f>
        <v>=DISPIMG("ID_BFBE7FAB03F249E48CC6C6DC309F95CA",1)</v>
      </c>
    </row>
    <row r="10" ht="52.45" spans="1:6">
      <c r="A10" s="7" t="s">
        <v>55</v>
      </c>
      <c r="B10" s="7">
        <v>0.620495854591837</v>
      </c>
      <c r="C10" s="7">
        <v>0.324365019798279</v>
      </c>
      <c r="D10" s="7" t="str">
        <f>_xlfn.DISPIMG("ID_881B3D1885EE4743A55769A68B340C2B",1)</f>
        <v>=DISPIMG("ID_881B3D1885EE4743A55769A68B340C2B",1)</v>
      </c>
      <c r="E10" s="7" t="str">
        <f>_xlfn.DISPIMG("ID_DA00A78EBEA14F80B1A3CD30F3654D4E",1)</f>
        <v>=DISPIMG("ID_DA00A78EBEA14F80B1A3CD30F3654D4E",1)</v>
      </c>
      <c r="F10" s="7" t="str">
        <f>_xlfn.DISPIMG("ID_E445D97DE2BB4243BD081D63A9ECB5C4",1)</f>
        <v>=DISPIMG("ID_E445D97DE2BB4243BD081D63A9ECB5C4",1)</v>
      </c>
    </row>
    <row r="11" ht="52.45" spans="1:6">
      <c r="A11" s="7" t="s">
        <v>56</v>
      </c>
      <c r="B11" s="7">
        <v>0.585797991071429</v>
      </c>
      <c r="C11" s="7">
        <v>0.32109808921814</v>
      </c>
      <c r="D11" s="7" t="str">
        <f>_xlfn.DISPIMG("ID_086AE83CEFC4456092EB5B12E24E5B8F",1)</f>
        <v>=DISPIMG("ID_086AE83CEFC4456092EB5B12E24E5B8F",1)</v>
      </c>
      <c r="E11" s="7" t="str">
        <f>_xlfn.DISPIMG("ID_9E61DDC861274E8F901C3990B93C1454",1)</f>
        <v>=DISPIMG("ID_9E61DDC861274E8F901C3990B93C1454",1)</v>
      </c>
      <c r="F11" s="7" t="str">
        <f>_xlfn.DISPIMG("ID_86A6BDA095124CEFAC7EF33FDEF3746B",1)</f>
        <v>=DISPIMG("ID_86A6BDA095124CEFAC7EF33FDEF3746B",1)</v>
      </c>
    </row>
  </sheetData>
  <pageMargins left="0.75" right="0.75" top="1" bottom="1" header="0.5" footer="0.5"/>
  <headerFooter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52"/>
  <sheetViews>
    <sheetView workbookViewId="0">
      <selection activeCell="A10" sqref="A10"/>
    </sheetView>
  </sheetViews>
  <sheetFormatPr defaultColWidth="9" defaultRowHeight="16.8"/>
  <cols>
    <col min="1" max="1" width="29.0096153846154" customWidth="1"/>
    <col min="2" max="3" width="12.9230769230769"/>
    <col min="9" max="9" width="23.7115384615385" customWidth="1"/>
    <col min="10" max="11" width="12.9230769230769"/>
    <col min="16" max="17" width="14.0769230769231"/>
  </cols>
  <sheetData>
    <row r="1" spans="1:17">
      <c r="A1" s="1" t="s">
        <v>0</v>
      </c>
      <c r="B1" s="1" t="s">
        <v>1</v>
      </c>
      <c r="C1" s="1" t="s">
        <v>2</v>
      </c>
      <c r="D1" t="s">
        <v>3</v>
      </c>
      <c r="E1" t="s">
        <v>4</v>
      </c>
      <c r="F1" t="s">
        <v>5</v>
      </c>
      <c r="I1" s="2" t="s">
        <v>0</v>
      </c>
      <c r="J1" s="2" t="s">
        <v>1</v>
      </c>
      <c r="K1" s="2" t="s">
        <v>2</v>
      </c>
      <c r="L1" s="3" t="s">
        <v>3</v>
      </c>
      <c r="M1" s="3" t="s">
        <v>4</v>
      </c>
      <c r="N1" s="3" t="s">
        <v>57</v>
      </c>
      <c r="P1" t="s">
        <v>58</v>
      </c>
      <c r="Q1" t="s">
        <v>59</v>
      </c>
    </row>
    <row r="2" ht="51.15" spans="1:17">
      <c r="A2" t="s">
        <v>35</v>
      </c>
      <c r="B2">
        <v>0.897122130102041</v>
      </c>
      <c r="C2">
        <v>0.813423871994019</v>
      </c>
      <c r="D2" t="str">
        <f>_xlfn.DISPIMG("ID_CF86E645E5224867945C7AF44B2ACBC3",1)</f>
        <v>=DISPIMG("ID_CF86E645E5224867945C7AF44B2ACBC3",1)</v>
      </c>
      <c r="E2" t="str">
        <f>_xlfn.DISPIMG("ID_6C57CBD6D25642529B64EE60E0A2AAE1",1)</f>
        <v>=DISPIMG("ID_6C57CBD6D25642529B64EE60E0A2AAE1",1)</v>
      </c>
      <c r="F2" t="str">
        <f>_xlfn.DISPIMG("ID_73596BBBC88C483A8826197C58952296",1)</f>
        <v>=DISPIMG("ID_73596BBBC88C483A8826197C58952296",1)</v>
      </c>
      <c r="I2" s="3" t="s">
        <v>35</v>
      </c>
      <c r="J2" s="3">
        <v>0.864038584183674</v>
      </c>
      <c r="K2" s="3">
        <v>0.760561048984528</v>
      </c>
      <c r="L2" s="3" t="str">
        <f>_xlfn.DISPIMG("ID_9245A8FB6D45431A92CB5E36B631F91A",1)</f>
        <v>=DISPIMG("ID_9245A8FB6D45431A92CB5E36B631F91A",1)</v>
      </c>
      <c r="M2" s="3" t="str">
        <f>_xlfn.DISPIMG("ID_4CA8FBB98E014286B6EE4D2655943F78",1)</f>
        <v>=DISPIMG("ID_4CA8FBB98E014286B6EE4D2655943F78",1)</v>
      </c>
      <c r="N2" s="3" t="str">
        <f>_xlfn.DISPIMG("ID_6B25DFF7147F4A429385D5A617F08F4D",1)</f>
        <v>=DISPIMG("ID_6B25DFF7147F4A429385D5A617F08F4D",1)</v>
      </c>
      <c r="P2">
        <f>J2-B2</f>
        <v>-0.0330835459183675</v>
      </c>
      <c r="Q2">
        <f>K2-C2</f>
        <v>-0.0528628230094914</v>
      </c>
    </row>
    <row r="3" ht="51.15" spans="1:17">
      <c r="A3" t="s">
        <v>41</v>
      </c>
      <c r="B3">
        <v>0.826969068877551</v>
      </c>
      <c r="C3">
        <v>0.461174666881561</v>
      </c>
      <c r="D3" t="str">
        <f>_xlfn.DISPIMG("ID_DA3DE12DCE704380AA4AF4BEE8376E13",1)</f>
        <v>=DISPIMG("ID_DA3DE12DCE704380AA4AF4BEE8376E13",1)</v>
      </c>
      <c r="E3" t="str">
        <f>_xlfn.DISPIMG("ID_971792F03BB548FEBB157C737AFBC84E",1)</f>
        <v>=DISPIMG("ID_971792F03BB548FEBB157C737AFBC84E",1)</v>
      </c>
      <c r="F3" t="str">
        <f>_xlfn.DISPIMG("ID_2B04E68978AD42D789A1635CEAEA3397",1)</f>
        <v>=DISPIMG("ID_2B04E68978AD42D789A1635CEAEA3397",1)</v>
      </c>
      <c r="I3" s="3" t="s">
        <v>41</v>
      </c>
      <c r="J3" s="3">
        <v>0.837452168367347</v>
      </c>
      <c r="K3" s="3">
        <v>0.469415962696075</v>
      </c>
      <c r="L3" s="3" t="str">
        <f>_xlfn.DISPIMG("ID_78342B3E429A47AF8185922ED15FD429",1)</f>
        <v>=DISPIMG("ID_78342B3E429A47AF8185922ED15FD429",1)</v>
      </c>
      <c r="M3" s="3" t="str">
        <f>_xlfn.DISPIMG("ID_D2E38BB34D6843C9B64A4A2B7FAC1F9E",1)</f>
        <v>=DISPIMG("ID_D2E38BB34D6843C9B64A4A2B7FAC1F9E",1)</v>
      </c>
      <c r="N3" s="3" t="str">
        <f>_xlfn.DISPIMG("ID_1CD9C2E35F574A4F94725ADBB505481B",1)</f>
        <v>=DISPIMG("ID_1CD9C2E35F574A4F94725ADBB505481B",1)</v>
      </c>
      <c r="P3">
        <f t="shared" ref="P3:P34" si="0">J3-B3</f>
        <v>0.010483099489796</v>
      </c>
      <c r="Q3">
        <f t="shared" ref="Q3:Q34" si="1">K3-C3</f>
        <v>0.00824129581451438</v>
      </c>
    </row>
    <row r="4" ht="51.15" spans="1:17">
      <c r="A4" t="s">
        <v>29</v>
      </c>
      <c r="B4">
        <v>0.945711096938776</v>
      </c>
      <c r="C4">
        <v>0.830499291419983</v>
      </c>
      <c r="D4" t="str">
        <f>_xlfn.DISPIMG("ID_1BA37D0F68534C64B6BF1EF99EB34575",1)</f>
        <v>=DISPIMG("ID_1BA37D0F68534C64B6BF1EF99EB34575",1)</v>
      </c>
      <c r="E4" t="str">
        <f>_xlfn.DISPIMG("ID_F0EBAED0780148089E292064E8596997",1)</f>
        <v>=DISPIMG("ID_F0EBAED0780148089E292064E8596997",1)</v>
      </c>
      <c r="F4" t="str">
        <f>_xlfn.DISPIMG("ID_76E1788232D842959DFCF26F4FD2811D",1)</f>
        <v>=DISPIMG("ID_76E1788232D842959DFCF26F4FD2811D",1)</v>
      </c>
      <c r="I4" s="3" t="s">
        <v>29</v>
      </c>
      <c r="J4" s="3">
        <v>0.874222735969388</v>
      </c>
      <c r="K4" s="3">
        <v>0.698113441467285</v>
      </c>
      <c r="L4" s="3" t="str">
        <f>_xlfn.DISPIMG("ID_8D6B98E149A442889B9BEF231FE7D5A2",1)</f>
        <v>=DISPIMG("ID_8D6B98E149A442889B9BEF231FE7D5A2",1)</v>
      </c>
      <c r="M4" s="3" t="str">
        <f>_xlfn.DISPIMG("ID_7C2BB8A303244847958EE90A14DAE24C",1)</f>
        <v>=DISPIMG("ID_7C2BB8A303244847958EE90A14DAE24C",1)</v>
      </c>
      <c r="N4" s="3" t="str">
        <f>_xlfn.DISPIMG("ID_4A2DA67E314346B6BD9A5540512D1C85",1)</f>
        <v>=DISPIMG("ID_4A2DA67E314346B6BD9A5540512D1C85",1)</v>
      </c>
      <c r="P4">
        <f t="shared" si="0"/>
        <v>-0.0714883609693883</v>
      </c>
      <c r="Q4">
        <f t="shared" si="1"/>
        <v>-0.132385849952698</v>
      </c>
    </row>
    <row r="5" ht="51.15" spans="1:17">
      <c r="A5" t="s">
        <v>13</v>
      </c>
      <c r="B5">
        <v>0.95101243622449</v>
      </c>
      <c r="C5">
        <v>0.862943053245544</v>
      </c>
      <c r="D5" t="str">
        <f>_xlfn.DISPIMG("ID_B4474899E5DF46EC8A273495D1C38ACB",1)</f>
        <v>=DISPIMG("ID_B4474899E5DF46EC8A273495D1C38ACB",1)</v>
      </c>
      <c r="E5" t="str">
        <f>_xlfn.DISPIMG("ID_AB6B7643709E47D5B8DE55033FC71D29",1)</f>
        <v>=DISPIMG("ID_AB6B7643709E47D5B8DE55033FC71D29",1)</v>
      </c>
      <c r="F5" t="str">
        <f>_xlfn.DISPIMG("ID_442500D74DF54A4CB4E17FB2271BFDFD",1)</f>
        <v>=DISPIMG("ID_442500D74DF54A4CB4E17FB2271BFDFD",1)</v>
      </c>
      <c r="I5" s="3" t="s">
        <v>13</v>
      </c>
      <c r="J5" s="3">
        <v>0.950573979591837</v>
      </c>
      <c r="K5" s="3">
        <v>0.867565929889679</v>
      </c>
      <c r="L5" s="3" t="str">
        <f>_xlfn.DISPIMG("ID_0F8F1C8C98AC4AC589EDD6FBB6058D13",1)</f>
        <v>=DISPIMG("ID_0F8F1C8C98AC4AC589EDD6FBB6058D13",1)</v>
      </c>
      <c r="M5" s="3" t="str">
        <f>_xlfn.DISPIMG("ID_BAE75FE0ACBD47A0827766CF1974B0DB",1)</f>
        <v>=DISPIMG("ID_BAE75FE0ACBD47A0827766CF1974B0DB",1)</v>
      </c>
      <c r="N5" s="3" t="str">
        <f>_xlfn.DISPIMG("ID_655E7809AAFB4CB4BFA748431495A837",1)</f>
        <v>=DISPIMG("ID_655E7809AAFB4CB4BFA748431495A837",1)</v>
      </c>
      <c r="P5">
        <f t="shared" si="0"/>
        <v>-0.000438456632653295</v>
      </c>
      <c r="Q5">
        <f t="shared" si="1"/>
        <v>0.00462287664413497</v>
      </c>
    </row>
    <row r="6" ht="51.15" spans="1:17">
      <c r="A6" t="s">
        <v>38</v>
      </c>
      <c r="B6">
        <v>0.884386957908163</v>
      </c>
      <c r="C6">
        <v>0.791674137115479</v>
      </c>
      <c r="D6" t="str">
        <f>_xlfn.DISPIMG("ID_A5EA51B94EA149F5A96433D1A199574D",1)</f>
        <v>=DISPIMG("ID_A5EA51B94EA149F5A96433D1A199574D",1)</v>
      </c>
      <c r="E6" t="str">
        <f>_xlfn.DISPIMG("ID_5A8DD574CB5D4429B68D6E374566B8FB",1)</f>
        <v>=DISPIMG("ID_5A8DD574CB5D4429B68D6E374566B8FB",1)</v>
      </c>
      <c r="F6" t="str">
        <f>_xlfn.DISPIMG("ID_3D782A898072479090C8542971C69F62",1)</f>
        <v>=DISPIMG("ID_3D782A898072479090C8542971C69F62",1)</v>
      </c>
      <c r="I6" s="3" t="s">
        <v>38</v>
      </c>
      <c r="J6" s="3">
        <v>0.886280293367347</v>
      </c>
      <c r="K6" s="3">
        <v>0.794719517230988</v>
      </c>
      <c r="L6" s="3" t="str">
        <f>_xlfn.DISPIMG("ID_F0DDFD6B092A4E939FF79F472CBC80A8",1)</f>
        <v>=DISPIMG("ID_F0DDFD6B092A4E939FF79F472CBC80A8",1)</v>
      </c>
      <c r="M6" s="3" t="str">
        <f>_xlfn.DISPIMG("ID_B2DBC093A40A4FFE9EBC2EADF953C193",1)</f>
        <v>=DISPIMG("ID_B2DBC093A40A4FFE9EBC2EADF953C193",1)</v>
      </c>
      <c r="N6" s="3" t="str">
        <f>_xlfn.DISPIMG("ID_070AEDE6F66B4A6D9A7C4B981AADE7F4",1)</f>
        <v>=DISPIMG("ID_070AEDE6F66B4A6D9A7C4B981AADE7F4",1)</v>
      </c>
      <c r="P6">
        <f t="shared" si="0"/>
        <v>0.00189333545918391</v>
      </c>
      <c r="Q6">
        <f t="shared" si="1"/>
        <v>0.00304538011550859</v>
      </c>
    </row>
    <row r="7" ht="51.15" spans="1:17">
      <c r="A7" t="s">
        <v>12</v>
      </c>
      <c r="B7">
        <v>0.951112085459184</v>
      </c>
      <c r="C7">
        <v>0.812037706375122</v>
      </c>
      <c r="D7" t="str">
        <f>_xlfn.DISPIMG("ID_2B37D3E03EC447E8A04C5310CC4A13D9",1)</f>
        <v>=DISPIMG("ID_2B37D3E03EC447E8A04C5310CC4A13D9",1)</v>
      </c>
      <c r="E7" t="str">
        <f>_xlfn.DISPIMG("ID_2F549121030A403886C7835C8C6D0FE2",1)</f>
        <v>=DISPIMG("ID_2F549121030A403886C7835C8C6D0FE2",1)</v>
      </c>
      <c r="F7" t="str">
        <f>_xlfn.DISPIMG("ID_AD7036B6CE8F4A00951A7C8D5CE58611",1)</f>
        <v>=DISPIMG("ID_AD7036B6CE8F4A00951A7C8D5CE58611",1)</v>
      </c>
      <c r="I7" s="3" t="s">
        <v>12</v>
      </c>
      <c r="J7" s="3">
        <v>0.944555165816326</v>
      </c>
      <c r="K7" s="3">
        <v>0.784985780715942</v>
      </c>
      <c r="L7" s="3" t="str">
        <f>_xlfn.DISPIMG("ID_5E9724A51E43435EA8353BA09307A390",1)</f>
        <v>=DISPIMG("ID_5E9724A51E43435EA8353BA09307A390",1)</v>
      </c>
      <c r="M7" s="3" t="str">
        <f>_xlfn.DISPIMG("ID_BAFE070A3222490F92589CE4CC7313CB",1)</f>
        <v>=DISPIMG("ID_BAFE070A3222490F92589CE4CC7313CB",1)</v>
      </c>
      <c r="N7" s="3" t="str">
        <f>_xlfn.DISPIMG("ID_483635F0F441414B80D05C1EAFF2A213",1)</f>
        <v>=DISPIMG("ID_483635F0F441414B80D05C1EAFF2A213",1)</v>
      </c>
      <c r="P7">
        <f t="shared" si="0"/>
        <v>-0.00655691964285754</v>
      </c>
      <c r="Q7">
        <f t="shared" si="1"/>
        <v>-0.0270519256591796</v>
      </c>
    </row>
    <row r="8" ht="51.15" spans="1:17">
      <c r="A8" t="s">
        <v>17</v>
      </c>
      <c r="B8">
        <v>0.941426179846939</v>
      </c>
      <c r="C8">
        <v>0.786216855049133</v>
      </c>
      <c r="D8" t="str">
        <f>_xlfn.DISPIMG("ID_AF40D1ED782A41848FD275AAE69865B2",1)</f>
        <v>=DISPIMG("ID_AF40D1ED782A41848FD275AAE69865B2",1)</v>
      </c>
      <c r="E8" t="str">
        <f>_xlfn.DISPIMG("ID_DF79B0BF22DA42749D00D014B41FE181",1)</f>
        <v>=DISPIMG("ID_DF79B0BF22DA42749D00D014B41FE181",1)</v>
      </c>
      <c r="F8" t="str">
        <f>_xlfn.DISPIMG("ID_20B5B13808DD4B0EBFE31CD0A8D363C4",1)</f>
        <v>=DISPIMG("ID_20B5B13808DD4B0EBFE31CD0A8D363C4",1)</v>
      </c>
      <c r="I8" s="3" t="s">
        <v>17</v>
      </c>
      <c r="J8" s="3">
        <v>0.945452008928571</v>
      </c>
      <c r="K8" s="3">
        <v>0.801074266433716</v>
      </c>
      <c r="L8" s="3" t="str">
        <f>_xlfn.DISPIMG("ID_5201C930DE994F82A746D101D671A268",1)</f>
        <v>=DISPIMG("ID_5201C930DE994F82A746D101D671A268",1)</v>
      </c>
      <c r="M8" s="3" t="str">
        <f>_xlfn.DISPIMG("ID_1EB8B16B7FA3438EBB1B763CFDC1E534",1)</f>
        <v>=DISPIMG("ID_1EB8B16B7FA3438EBB1B763CFDC1E534",1)</v>
      </c>
      <c r="N8" s="3" t="str">
        <f>_xlfn.DISPIMG("ID_39BB042AAEE74C3C827CDF3709960758",1)</f>
        <v>=DISPIMG("ID_39BB042AAEE74C3C827CDF3709960758",1)</v>
      </c>
      <c r="P8">
        <f t="shared" si="0"/>
        <v>0.0040258290816324</v>
      </c>
      <c r="Q8">
        <f t="shared" si="1"/>
        <v>0.0148574113845829</v>
      </c>
    </row>
    <row r="9" ht="51.15" spans="1:17">
      <c r="A9" t="s">
        <v>42</v>
      </c>
      <c r="B9">
        <v>0.822345344387755</v>
      </c>
      <c r="C9">
        <v>0.696977496147156</v>
      </c>
      <c r="D9" t="str">
        <f>_xlfn.DISPIMG("ID_B0D6692F46C5437684770DC2127553E6",1)</f>
        <v>=DISPIMG("ID_B0D6692F46C5437684770DC2127553E6",1)</v>
      </c>
      <c r="E9" t="str">
        <f>_xlfn.DISPIMG("ID_7366905EC2BE4904B6FD851099169BF9",1)</f>
        <v>=DISPIMG("ID_7366905EC2BE4904B6FD851099169BF9",1)</v>
      </c>
      <c r="F9" t="str">
        <f>_xlfn.DISPIMG("ID_1D2AAC39ADFA4A4CA56C9FDFC499EE38",1)</f>
        <v>=DISPIMG("ID_1D2AAC39ADFA4A4CA56C9FDFC499EE38",1)</v>
      </c>
      <c r="I9" s="3" t="s">
        <v>42</v>
      </c>
      <c r="J9" s="3">
        <v>0.8212890625</v>
      </c>
      <c r="K9" s="3">
        <v>0.695088148117065</v>
      </c>
      <c r="L9" s="3" t="str">
        <f>_xlfn.DISPIMG("ID_E26398C1171548CFBDF85EBB97C6EBAB",1)</f>
        <v>=DISPIMG("ID_E26398C1171548CFBDF85EBB97C6EBAB",1)</v>
      </c>
      <c r="M9" s="3" t="str">
        <f>_xlfn.DISPIMG("ID_C6A055DEB1F74AB18D864571E1F16E2F",1)</f>
        <v>=DISPIMG("ID_C6A055DEB1F74AB18D864571E1F16E2F",1)</v>
      </c>
      <c r="N9" s="3" t="str">
        <f>_xlfn.DISPIMG("ID_6443AC0BFF7349118DD4D92CAD63087D",1)</f>
        <v>=DISPIMG("ID_6443AC0BFF7349118DD4D92CAD63087D",1)</v>
      </c>
      <c r="P9">
        <f t="shared" si="0"/>
        <v>-0.00105628188775497</v>
      </c>
      <c r="Q9">
        <f t="shared" si="1"/>
        <v>-0.00188934803009055</v>
      </c>
    </row>
    <row r="10" ht="51.15" spans="1:17">
      <c r="A10" t="s">
        <v>52</v>
      </c>
      <c r="B10">
        <v>0.850147480867347</v>
      </c>
      <c r="C10">
        <v>0.708987474441528</v>
      </c>
      <c r="D10" t="str">
        <f>_xlfn.DISPIMG("ID_B48D5F452881415BA403477BD2DF1EFA",1)</f>
        <v>=DISPIMG("ID_B48D5F452881415BA403477BD2DF1EFA",1)</v>
      </c>
      <c r="E10" t="str">
        <f>_xlfn.DISPIMG("ID_8363EADAABE5462A9C5299961308AAA8",1)</f>
        <v>=DISPIMG("ID_8363EADAABE5462A9C5299961308AAA8",1)</v>
      </c>
      <c r="F10" t="str">
        <f>_xlfn.DISPIMG("ID_1654785BF8DC4CEAA97737282D75D9B3",1)</f>
        <v>=DISPIMG("ID_1654785BF8DC4CEAA97737282D75D9B3",1)</v>
      </c>
      <c r="I10" s="3" t="s">
        <v>52</v>
      </c>
      <c r="J10" s="3">
        <v>0.849469866071429</v>
      </c>
      <c r="K10" s="3">
        <v>0.709362387657166</v>
      </c>
      <c r="L10" s="3" t="str">
        <f>_xlfn.DISPIMG("ID_EFD7F931A0CC468AACC76A5E118DA5D6",1)</f>
        <v>=DISPIMG("ID_EFD7F931A0CC468AACC76A5E118DA5D6",1)</v>
      </c>
      <c r="M10" s="3" t="str">
        <f>_xlfn.DISPIMG("ID_9F9486C209414975A179AC5E057BBEF3",1)</f>
        <v>=DISPIMG("ID_9F9486C209414975A179AC5E057BBEF3",1)</v>
      </c>
      <c r="N10" s="3" t="str">
        <f>_xlfn.DISPIMG("ID_8DF5184338904944BB9A92DAADAA8795",1)</f>
        <v>=DISPIMG("ID_8DF5184338904944BB9A92DAADAA8795",1)</v>
      </c>
      <c r="P10">
        <f t="shared" si="0"/>
        <v>-0.000677614795918435</v>
      </c>
      <c r="Q10">
        <f t="shared" si="1"/>
        <v>0.00037491321563754</v>
      </c>
    </row>
    <row r="11" ht="51.15" spans="1:17">
      <c r="A11" t="s">
        <v>51</v>
      </c>
      <c r="B11">
        <v>0.869539221938776</v>
      </c>
      <c r="C11">
        <v>0.767542004585266</v>
      </c>
      <c r="D11" t="str">
        <f>_xlfn.DISPIMG("ID_5C4FD1151C874A2491BD0AC84EE95A47",1)</f>
        <v>=DISPIMG("ID_5C4FD1151C874A2491BD0AC84EE95A47",1)</v>
      </c>
      <c r="E11" t="str">
        <f>_xlfn.DISPIMG("ID_E6E8F6401A784506A1A6AF5C4DA7763F",1)</f>
        <v>=DISPIMG("ID_E6E8F6401A784506A1A6AF5C4DA7763F",1)</v>
      </c>
      <c r="F11" t="str">
        <f>_xlfn.DISPIMG("ID_3F3953E4257442248B5BD2BC8D44771A",1)</f>
        <v>=DISPIMG("ID_3F3953E4257442248B5BD2BC8D44771A",1)</v>
      </c>
      <c r="I11" s="3" t="s">
        <v>51</v>
      </c>
      <c r="J11" s="3">
        <v>0.915617028061224</v>
      </c>
      <c r="K11" s="3">
        <v>0.842732906341553</v>
      </c>
      <c r="L11" s="3" t="str">
        <f>_xlfn.DISPIMG("ID_F9E4F99564FD42B4AEB9110436AB492E",1)</f>
        <v>=DISPIMG("ID_F9E4F99564FD42B4AEB9110436AB492E",1)</v>
      </c>
      <c r="M11" s="3" t="str">
        <f>_xlfn.DISPIMG("ID_4C105FB5D9EB4B048FEAF56771BD336F",1)</f>
        <v>=DISPIMG("ID_4C105FB5D9EB4B048FEAF56771BD336F",1)</v>
      </c>
      <c r="N11" s="3" t="str">
        <f>_xlfn.DISPIMG("ID_06DF7DC4BEBA4A3DA8B5AECEADCBAE28",1)</f>
        <v>=DISPIMG("ID_06DF7DC4BEBA4A3DA8B5AECEADCBAE28",1)</v>
      </c>
      <c r="P11" s="4">
        <f t="shared" si="0"/>
        <v>0.0460778061224485</v>
      </c>
      <c r="Q11">
        <f t="shared" si="1"/>
        <v>0.0751909017562867</v>
      </c>
    </row>
    <row r="12" ht="51.15" spans="1:17">
      <c r="A12" t="s">
        <v>33</v>
      </c>
      <c r="B12">
        <v>0.909199617346939</v>
      </c>
      <c r="C12">
        <v>0.833515882492065</v>
      </c>
      <c r="D12" t="str">
        <f>_xlfn.DISPIMG("ID_321C716874FD490399DAF83A26EB363E",1)</f>
        <v>=DISPIMG("ID_321C716874FD490399DAF83A26EB363E",1)</v>
      </c>
      <c r="E12" t="str">
        <f>_xlfn.DISPIMG("ID_C25D40B55CEB4AED9B5CA399D76DEA62",1)</f>
        <v>=DISPIMG("ID_C25D40B55CEB4AED9B5CA399D76DEA62",1)</v>
      </c>
      <c r="F12" t="str">
        <f>_xlfn.DISPIMG("ID_41EE60DF0D8B407D98BC610F43B7864F",1)</f>
        <v>=DISPIMG("ID_41EE60DF0D8B407D98BC610F43B7864F",1)</v>
      </c>
      <c r="I12" s="3" t="s">
        <v>33</v>
      </c>
      <c r="J12" s="3">
        <v>0.913683832908163</v>
      </c>
      <c r="K12" s="3">
        <v>0.840787887573242</v>
      </c>
      <c r="L12" s="3" t="str">
        <f>_xlfn.DISPIMG("ID_653ED34724EE444CBED01CCAF55BA2DF",1)</f>
        <v>=DISPIMG("ID_653ED34724EE444CBED01CCAF55BA2DF",1)</v>
      </c>
      <c r="M12" s="3" t="str">
        <f>_xlfn.DISPIMG("ID_1CD3F215F19F4A11A800ED760416DA47",1)</f>
        <v>=DISPIMG("ID_1CD3F215F19F4A11A800ED760416DA47",1)</v>
      </c>
      <c r="N12" s="3" t="str">
        <f>_xlfn.DISPIMG("ID_D196BE2147404385BF1347ADCE68C729",1)</f>
        <v>=DISPIMG("ID_D196BE2147404385BF1347ADCE68C729",1)</v>
      </c>
      <c r="P12">
        <f t="shared" si="0"/>
        <v>0.00448421556122425</v>
      </c>
      <c r="Q12">
        <f t="shared" si="1"/>
        <v>0.0072720050811772</v>
      </c>
    </row>
    <row r="13" ht="51.15" spans="1:17">
      <c r="A13" t="s">
        <v>34</v>
      </c>
      <c r="B13">
        <v>0.900490274234694</v>
      </c>
      <c r="C13">
        <v>0.760404527187347</v>
      </c>
      <c r="D13" t="str">
        <f>_xlfn.DISPIMG("ID_96E228D62A5E4376AE42D2B2A9F88644",1)</f>
        <v>=DISPIMG("ID_96E228D62A5E4376AE42D2B2A9F88644",1)</v>
      </c>
      <c r="E13" t="str">
        <f>_xlfn.DISPIMG("ID_4AADF1C052B3488EB010CCFD168C413D",1)</f>
        <v>=DISPIMG("ID_4AADF1C052B3488EB010CCFD168C413D",1)</v>
      </c>
      <c r="F13" t="str">
        <f>_xlfn.DISPIMG("ID_D6D1907E773848B0948CA49D134F4F6B",1)</f>
        <v>=DISPIMG("ID_D6D1907E773848B0948CA49D134F4F6B",1)</v>
      </c>
      <c r="I13" s="3" t="s">
        <v>34</v>
      </c>
      <c r="J13" s="3">
        <v>0.861866230867347</v>
      </c>
      <c r="K13" s="3">
        <v>0.701129496097565</v>
      </c>
      <c r="L13" s="3" t="str">
        <f>_xlfn.DISPIMG("ID_BE1EF5C3A2864D2AA1E1E3449398B2BC",1)</f>
        <v>=DISPIMG("ID_BE1EF5C3A2864D2AA1E1E3449398B2BC",1)</v>
      </c>
      <c r="M13" s="3" t="str">
        <f>_xlfn.DISPIMG("ID_A4BFA6C28F204760AD0F24C3B11A2F77",1)</f>
        <v>=DISPIMG("ID_A4BFA6C28F204760AD0F24C3B11A2F77",1)</v>
      </c>
      <c r="N13" s="3" t="str">
        <f>_xlfn.DISPIMG("ID_6092B370423A4E90912A81C3500A71DD",1)</f>
        <v>=DISPIMG("ID_6092B370423A4E90912A81C3500A71DD",1)</v>
      </c>
      <c r="P13">
        <f t="shared" si="0"/>
        <v>-0.038624043367347</v>
      </c>
      <c r="Q13">
        <f t="shared" si="1"/>
        <v>-0.0592750310897823</v>
      </c>
    </row>
    <row r="14" ht="51.15" spans="1:17">
      <c r="A14" t="s">
        <v>31</v>
      </c>
      <c r="B14">
        <v>0.916234853316326</v>
      </c>
      <c r="C14">
        <v>0.838440716266632</v>
      </c>
      <c r="D14" t="str">
        <f>_xlfn.DISPIMG("ID_629DCD42ABB54F2F808BE9113049E077",1)</f>
        <v>=DISPIMG("ID_629DCD42ABB54F2F808BE9113049E077",1)</v>
      </c>
      <c r="E14" t="str">
        <f>_xlfn.DISPIMG("ID_4FC6EC3F1CCA4FA0ACCFB3B3B60B6EE5",1)</f>
        <v>=DISPIMG("ID_4FC6EC3F1CCA4FA0ACCFB3B3B60B6EE5",1)</v>
      </c>
      <c r="F14" t="str">
        <f>_xlfn.DISPIMG("ID_CC4945D22ED14135B4A9FBF59D9B31C9",1)</f>
        <v>=DISPIMG("ID_CC4945D22ED14135B4A9FBF59D9B31C9",1)</v>
      </c>
      <c r="I14" s="3" t="s">
        <v>31</v>
      </c>
      <c r="J14" s="3">
        <v>0.921595982142857</v>
      </c>
      <c r="K14" s="3">
        <v>0.846007585525513</v>
      </c>
      <c r="L14" s="3" t="str">
        <f>_xlfn.DISPIMG("ID_E601BE93770E48A8AD1078FF48B13C2F",1)</f>
        <v>=DISPIMG("ID_E601BE93770E48A8AD1078FF48B13C2F",1)</v>
      </c>
      <c r="M14" s="3" t="str">
        <f>_xlfn.DISPIMG("ID_E0DC67C891B54A07BAFD7DC9AF6E8E0D",1)</f>
        <v>=DISPIMG("ID_E0DC67C891B54A07BAFD7DC9AF6E8E0D",1)</v>
      </c>
      <c r="N14" s="3" t="str">
        <f>_xlfn.DISPIMG("ID_BD4D2B74F6624C729999FE5E1866529F",1)</f>
        <v>=DISPIMG("ID_BD4D2B74F6624C729999FE5E1866529F",1)</v>
      </c>
      <c r="P14">
        <f t="shared" si="0"/>
        <v>0.00536112882653106</v>
      </c>
      <c r="Q14">
        <f t="shared" si="1"/>
        <v>0.00756686925888073</v>
      </c>
    </row>
    <row r="15" ht="51.15" spans="1:17">
      <c r="A15" t="s">
        <v>24</v>
      </c>
      <c r="B15">
        <v>0.908980389030612</v>
      </c>
      <c r="C15">
        <v>0.595858156681061</v>
      </c>
      <c r="D15" t="str">
        <f>_xlfn.DISPIMG("ID_48FB2178D3A4455E85DD3F28A1B0DE7E",1)</f>
        <v>=DISPIMG("ID_48FB2178D3A4455E85DD3F28A1B0DE7E",1)</v>
      </c>
      <c r="E15" t="str">
        <f>_xlfn.DISPIMG("ID_CE5208A63B4F4A418EF28E212F2AE0B6",1)</f>
        <v>=DISPIMG("ID_CE5208A63B4F4A418EF28E212F2AE0B6",1)</v>
      </c>
      <c r="F15" t="str">
        <f>_xlfn.DISPIMG("ID_44BFE08C96F442B3B2B4507FC3DF513C",1)</f>
        <v>=DISPIMG("ID_44BFE08C96F442B3B2B4507FC3DF513C",1)</v>
      </c>
      <c r="I15" s="3" t="s">
        <v>24</v>
      </c>
      <c r="J15" s="3">
        <v>0.914740114795918</v>
      </c>
      <c r="K15" s="3">
        <v>0.621576309204102</v>
      </c>
      <c r="L15" s="3" t="str">
        <f>_xlfn.DISPIMG("ID_CF29D0F4234A426792F1F9838B84B6E6",1)</f>
        <v>=DISPIMG("ID_CF29D0F4234A426792F1F9838B84B6E6",1)</v>
      </c>
      <c r="M15" s="3" t="str">
        <f>_xlfn.DISPIMG("ID_041A08717DBA4E359C92E6ACAF4376C9",1)</f>
        <v>=DISPIMG("ID_041A08717DBA4E359C92E6ACAF4376C9",1)</v>
      </c>
      <c r="N15" s="3" t="str">
        <f>_xlfn.DISPIMG("ID_1A696BFC0685431688ADAF15C1B82656",1)</f>
        <v>=DISPIMG("ID_1A696BFC0685431688ADAF15C1B82656",1)</v>
      </c>
      <c r="P15">
        <f t="shared" si="0"/>
        <v>0.00575972576530637</v>
      </c>
      <c r="Q15">
        <f t="shared" si="1"/>
        <v>0.0257181525230405</v>
      </c>
    </row>
    <row r="16" ht="51.15" spans="1:17">
      <c r="A16" t="s">
        <v>26</v>
      </c>
      <c r="B16">
        <v>0.874800701530612</v>
      </c>
      <c r="C16">
        <v>0.731940627098083</v>
      </c>
      <c r="D16" t="str">
        <f>_xlfn.DISPIMG("ID_AEBFFB5445CD45B7B0773C5F0A57C3D4",1)</f>
        <v>=DISPIMG("ID_AEBFFB5445CD45B7B0773C5F0A57C3D4",1)</v>
      </c>
      <c r="E16" t="str">
        <f>_xlfn.DISPIMG("ID_F53813B277C64B49992223E389193493",1)</f>
        <v>=DISPIMG("ID_F53813B277C64B49992223E389193493",1)</v>
      </c>
      <c r="F16" t="str">
        <f>_xlfn.DISPIMG("ID_E648832E4E854ABF8867DE3605F725C9",1)</f>
        <v>=DISPIMG("ID_E648832E4E854ABF8867DE3605F725C9",1)</v>
      </c>
      <c r="I16" s="3" t="s">
        <v>26</v>
      </c>
      <c r="J16" s="3">
        <v>0.889170121173469</v>
      </c>
      <c r="K16" s="3">
        <v>0.761496067047119</v>
      </c>
      <c r="L16" s="3" t="str">
        <f>_xlfn.DISPIMG("ID_03E47FD8A48649A7BE0938F04BA66541",1)</f>
        <v>=DISPIMG("ID_03E47FD8A48649A7BE0938F04BA66541",1)</v>
      </c>
      <c r="M16" s="3" t="str">
        <f>_xlfn.DISPIMG("ID_4DA42468B7074FCF8D933205C36E28C4",1)</f>
        <v>=DISPIMG("ID_4DA42468B7074FCF8D933205C36E28C4",1)</v>
      </c>
      <c r="N16" s="3" t="str">
        <f>_xlfn.DISPIMG("ID_90BBDB0EC12A4F208DDA45214810C355",1)</f>
        <v>=DISPIMG("ID_90BBDB0EC12A4F208DDA45214810C355",1)</v>
      </c>
      <c r="P16">
        <f t="shared" si="0"/>
        <v>0.0143694196428574</v>
      </c>
      <c r="Q16">
        <f t="shared" si="1"/>
        <v>0.0295554399490361</v>
      </c>
    </row>
    <row r="17" ht="51.15" spans="1:17">
      <c r="A17" t="s">
        <v>50</v>
      </c>
      <c r="B17">
        <v>0.935467155612245</v>
      </c>
      <c r="C17">
        <v>0.572769165039062</v>
      </c>
      <c r="D17" t="str">
        <f>_xlfn.DISPIMG("ID_1535B4596AFD4B3FA8A88E796A9F240C",1)</f>
        <v>=DISPIMG("ID_1535B4596AFD4B3FA8A88E796A9F240C",1)</v>
      </c>
      <c r="E17" t="str">
        <f>_xlfn.DISPIMG("ID_A7E152EE74834508BF7C0330B74E19F5",1)</f>
        <v>=DISPIMG("ID_A7E152EE74834508BF7C0330B74E19F5",1)</v>
      </c>
      <c r="F17" t="str">
        <f>_xlfn.DISPIMG("ID_6B4DD66782AA4E82B627FDC70FBDDC63",1)</f>
        <v>=DISPIMG("ID_6B4DD66782AA4E82B627FDC70FBDDC63",1)</v>
      </c>
      <c r="I17" s="3" t="s">
        <v>50</v>
      </c>
      <c r="J17" s="3">
        <v>0.96956712372449</v>
      </c>
      <c r="K17" s="3">
        <v>0.683406591415405</v>
      </c>
      <c r="L17" s="3" t="str">
        <f>_xlfn.DISPIMG("ID_26FE558F607E4BF5B6D5165F82FF908C",1)</f>
        <v>=DISPIMG("ID_26FE558F607E4BF5B6D5165F82FF908C",1)</v>
      </c>
      <c r="M17" s="3" t="str">
        <f>_xlfn.DISPIMG("ID_1081C063A311419FA73A0D6A9A79E415",1)</f>
        <v>=DISPIMG("ID_1081C063A311419FA73A0D6A9A79E415",1)</v>
      </c>
      <c r="N17" s="3" t="str">
        <f>_xlfn.DISPIMG("ID_5984494389314057BBC3C46ACFDCD744",1)</f>
        <v>=DISPIMG("ID_5984494389314057BBC3C46ACFDCD744",1)</v>
      </c>
      <c r="P17">
        <f t="shared" si="0"/>
        <v>0.0340999681122448</v>
      </c>
      <c r="Q17">
        <f t="shared" si="1"/>
        <v>0.110637426376343</v>
      </c>
    </row>
    <row r="18" ht="51.15" spans="1:17">
      <c r="A18" t="s">
        <v>56</v>
      </c>
      <c r="B18">
        <v>0.585797991071429</v>
      </c>
      <c r="C18">
        <v>0.32109808921814</v>
      </c>
      <c r="D18" t="str">
        <f>_xlfn.DISPIMG("ID_086AE83CEFC4456092EB5B12E24E5B8F",1)</f>
        <v>=DISPIMG("ID_086AE83CEFC4456092EB5B12E24E5B8F",1)</v>
      </c>
      <c r="E18" t="str">
        <f>_xlfn.DISPIMG("ID_9E61DDC861274E8F901C3990B93C1454",1)</f>
        <v>=DISPIMG("ID_9E61DDC861274E8F901C3990B93C1454",1)</v>
      </c>
      <c r="F18" t="str">
        <f>_xlfn.DISPIMG("ID_86A6BDA095124CEFAC7EF33FDEF3746B",1)</f>
        <v>=DISPIMG("ID_86A6BDA095124CEFAC7EF33FDEF3746B",1)</v>
      </c>
      <c r="I18" s="3" t="s">
        <v>56</v>
      </c>
      <c r="J18" s="3">
        <v>0.700135522959184</v>
      </c>
      <c r="K18" s="3">
        <v>0.39545002579689</v>
      </c>
      <c r="L18" s="3" t="str">
        <f>_xlfn.DISPIMG("ID_881339C4460C4D62B6C3C3CD0F560C35",1)</f>
        <v>=DISPIMG("ID_881339C4460C4D62B6C3C3CD0F560C35",1)</v>
      </c>
      <c r="M18" s="3" t="str">
        <f>_xlfn.DISPIMG("ID_E9B4F7357C244F30BA99B3FA5B293E66",1)</f>
        <v>=DISPIMG("ID_E9B4F7357C244F30BA99B3FA5B293E66",1)</v>
      </c>
      <c r="N18" s="3" t="str">
        <f>_xlfn.DISPIMG("ID_4CAA26548DC844118591E7D3905DD913",1)</f>
        <v>=DISPIMG("ID_4CAA26548DC844118591E7D3905DD913",1)</v>
      </c>
      <c r="P18" s="4">
        <f t="shared" si="0"/>
        <v>0.114337531887755</v>
      </c>
      <c r="Q18">
        <f t="shared" si="1"/>
        <v>0.0743519365787503</v>
      </c>
    </row>
    <row r="19" ht="51.15" spans="1:17">
      <c r="A19" t="s">
        <v>22</v>
      </c>
      <c r="B19">
        <v>0.919961734693878</v>
      </c>
      <c r="C19">
        <v>0.725132405757904</v>
      </c>
      <c r="D19" t="str">
        <f>_xlfn.DISPIMG("ID_585E1893A2CC410CBDF866B29351C1EE",1)</f>
        <v>=DISPIMG("ID_585E1893A2CC410CBDF866B29351C1EE",1)</v>
      </c>
      <c r="E19" t="str">
        <f>_xlfn.DISPIMG("ID_FD90E88195E74D6D862B379F1C709996",1)</f>
        <v>=DISPIMG("ID_FD90E88195E74D6D862B379F1C709996",1)</v>
      </c>
      <c r="F19" t="str">
        <f>_xlfn.DISPIMG("ID_BC1FEB849F054EE1B830685994C7A2F3",1)</f>
        <v>=DISPIMG("ID_BC1FEB849F054EE1B830685994C7A2F3",1)</v>
      </c>
      <c r="I19" s="3" t="s">
        <v>22</v>
      </c>
      <c r="J19" s="3">
        <v>0.924127072704082</v>
      </c>
      <c r="K19" s="3">
        <v>0.738831639289856</v>
      </c>
      <c r="L19" s="3" t="str">
        <f>_xlfn.DISPIMG("ID_28A4ED691A054EFC9AABE8A1A984BECD",1)</f>
        <v>=DISPIMG("ID_28A4ED691A054EFC9AABE8A1A984BECD",1)</v>
      </c>
      <c r="M19" s="3" t="str">
        <f>_xlfn.DISPIMG("ID_A52A5157E1BC481997504958F79D84A3",1)</f>
        <v>=DISPIMG("ID_A52A5157E1BC481997504958F79D84A3",1)</v>
      </c>
      <c r="N19" s="3" t="str">
        <f>_xlfn.DISPIMG("ID_4AA93E649B7B46019B890A6925F9D8C0",1)</f>
        <v>=DISPIMG("ID_4AA93E649B7B46019B890A6925F9D8C0",1)</v>
      </c>
      <c r="P19">
        <f t="shared" si="0"/>
        <v>0.00416533801020369</v>
      </c>
      <c r="Q19">
        <f t="shared" si="1"/>
        <v>0.0136992335319519</v>
      </c>
    </row>
    <row r="20" ht="51.15" spans="1:17">
      <c r="A20" t="s">
        <v>8</v>
      </c>
      <c r="B20">
        <v>0.975446428571429</v>
      </c>
      <c r="C20">
        <v>0.843137264251709</v>
      </c>
      <c r="D20" t="str">
        <f>_xlfn.DISPIMG("ID_9F63078D513A4DD3A7883C3FC54B860E",1)</f>
        <v>=DISPIMG("ID_9F63078D513A4DD3A7883C3FC54B860E",1)</v>
      </c>
      <c r="E20" t="str">
        <f>_xlfn.DISPIMG("ID_786041F759C14BE59AC0F16B46C618BE",1)</f>
        <v>=DISPIMG("ID_786041F759C14BE59AC0F16B46C618BE",1)</v>
      </c>
      <c r="F20" t="str">
        <f>_xlfn.DISPIMG("ID_8F70E9AC17C341EE9C4942033CFC2331",1)</f>
        <v>=DISPIMG("ID_8F70E9AC17C341EE9C4942033CFC2331",1)</v>
      </c>
      <c r="I20" s="3" t="s">
        <v>8</v>
      </c>
      <c r="J20" s="3">
        <v>0.980229591836735</v>
      </c>
      <c r="K20" s="3">
        <v>0.872147679328918</v>
      </c>
      <c r="L20" s="3" t="str">
        <f>_xlfn.DISPIMG("ID_CD7E460BB3844DF084C607464F5D401A",1)</f>
        <v>=DISPIMG("ID_CD7E460BB3844DF084C607464F5D401A",1)</v>
      </c>
      <c r="M20" s="3" t="str">
        <f>_xlfn.DISPIMG("ID_1E06B05E63A64B8BA84BFF60D0D44AA1",1)</f>
        <v>=DISPIMG("ID_1E06B05E63A64B8BA84BFF60D0D44AA1",1)</v>
      </c>
      <c r="N20" s="3" t="str">
        <f>_xlfn.DISPIMG("ID_2C8BD081D6A3401887D4A050A115E115",1)</f>
        <v>=DISPIMG("ID_2C8BD081D6A3401887D4A050A115E115",1)</v>
      </c>
      <c r="P20">
        <f t="shared" si="0"/>
        <v>0.0047831632653057</v>
      </c>
      <c r="Q20">
        <f t="shared" si="1"/>
        <v>0.0290104150772095</v>
      </c>
    </row>
    <row r="21" ht="51.15" spans="1:17">
      <c r="A21" t="s">
        <v>44</v>
      </c>
      <c r="B21">
        <v>0.758231026785714</v>
      </c>
      <c r="C21">
        <v>0.478957176208496</v>
      </c>
      <c r="D21" t="str">
        <f>_xlfn.DISPIMG("ID_7CCB19177E6545739AB5CE341987BF96",1)</f>
        <v>=DISPIMG("ID_7CCB19177E6545739AB5CE341987BF96",1)</v>
      </c>
      <c r="E21" t="str">
        <f>_xlfn.DISPIMG("ID_BE9CE623C3B4447BB039CADD85E1C117",1)</f>
        <v>=DISPIMG("ID_BE9CE623C3B4447BB039CADD85E1C117",1)</v>
      </c>
      <c r="F21" t="str">
        <f>_xlfn.DISPIMG("ID_4101B3CDDD7241958D49A52FC3832865",1)</f>
        <v>=DISPIMG("ID_4101B3CDDD7241958D49A52FC3832865",1)</v>
      </c>
      <c r="I21" s="3" t="s">
        <v>44</v>
      </c>
      <c r="J21" s="3">
        <v>0.768634406887755</v>
      </c>
      <c r="K21" s="3">
        <v>0.501070320606232</v>
      </c>
      <c r="L21" s="3" t="str">
        <f>_xlfn.DISPIMG("ID_76D8E342B7FF4592A23F3957DE1ED48B",1)</f>
        <v>=DISPIMG("ID_76D8E342B7FF4592A23F3957DE1ED48B",1)</v>
      </c>
      <c r="M21" s="3" t="str">
        <f>_xlfn.DISPIMG("ID_3CF925EDA12440FFAEF6F8B54B065B25",1)</f>
        <v>=DISPIMG("ID_3CF925EDA12440FFAEF6F8B54B065B25",1)</v>
      </c>
      <c r="N21" s="3" t="str">
        <f>_xlfn.DISPIMG("ID_C1FE429581804120988C9EFC049F07C0",1)</f>
        <v>=DISPIMG("ID_C1FE429581804120988C9EFC049F07C0",1)</v>
      </c>
      <c r="P21">
        <f t="shared" si="0"/>
        <v>0.0104033801020411</v>
      </c>
      <c r="Q21">
        <f t="shared" si="1"/>
        <v>0.0221131443977357</v>
      </c>
    </row>
    <row r="22" ht="51.15" spans="1:17">
      <c r="A22" t="s">
        <v>15</v>
      </c>
      <c r="B22">
        <v>0.948421556122449</v>
      </c>
      <c r="C22">
        <v>0.869018197059631</v>
      </c>
      <c r="D22" t="str">
        <f>_xlfn.DISPIMG("ID_FBAF4E5473CD4A13B73752C53B713306",1)</f>
        <v>=DISPIMG("ID_FBAF4E5473CD4A13B73752C53B713306",1)</v>
      </c>
      <c r="E22" t="str">
        <f>_xlfn.DISPIMG("ID_86D4960210F747E8B1B8024D66EE09E4",1)</f>
        <v>=DISPIMG("ID_86D4960210F747E8B1B8024D66EE09E4",1)</v>
      </c>
      <c r="F22" t="str">
        <f>_xlfn.DISPIMG("ID_C910EE123D19447F9116792DCCE2FE03",1)</f>
        <v>=DISPIMG("ID_C910EE123D19447F9116792DCCE2FE03",1)</v>
      </c>
      <c r="I22" s="3" t="s">
        <v>15</v>
      </c>
      <c r="J22" s="3">
        <v>0.949318399234694</v>
      </c>
      <c r="K22" s="3">
        <v>0.868406116962433</v>
      </c>
      <c r="L22" s="3" t="str">
        <f>_xlfn.DISPIMG("ID_80144BA754DD42578CF813A7270C5A40",1)</f>
        <v>=DISPIMG("ID_80144BA754DD42578CF813A7270C5A40",1)</v>
      </c>
      <c r="M22" s="3" t="str">
        <f>_xlfn.DISPIMG("ID_5B5CFB6AA52D4FB6ADD3F01290B1E0D0",1)</f>
        <v>=DISPIMG("ID_5B5CFB6AA52D4FB6ADD3F01290B1E0D0",1)</v>
      </c>
      <c r="N22" s="3" t="str">
        <f>_xlfn.DISPIMG("ID_E8DBB261329948B99E5F25585B6F5F8B",1)</f>
        <v>=DISPIMG("ID_E8DBB261329948B99E5F25585B6F5F8B",1)</v>
      </c>
      <c r="P22">
        <f t="shared" si="0"/>
        <v>0.000896843112244805</v>
      </c>
      <c r="Q22">
        <f t="shared" si="1"/>
        <v>-0.000612080097198153</v>
      </c>
    </row>
    <row r="23" ht="51.15" spans="1:17">
      <c r="A23" t="s">
        <v>7</v>
      </c>
      <c r="B23">
        <v>0.977319834183674</v>
      </c>
      <c r="C23">
        <v>0.841617226600647</v>
      </c>
      <c r="D23" t="str">
        <f>_xlfn.DISPIMG("ID_F1851426FAC5419AAC816A942BD21251",1)</f>
        <v>=DISPIMG("ID_F1851426FAC5419AAC816A942BD21251",1)</v>
      </c>
      <c r="E23" t="str">
        <f>_xlfn.DISPIMG("ID_583CB5BED7154313876D860428B639BC",1)</f>
        <v>=DISPIMG("ID_583CB5BED7154313876D860428B639BC",1)</v>
      </c>
      <c r="F23" t="str">
        <f>_xlfn.DISPIMG("ID_083E8323178E4E0398C70FE89B077DFA",1)</f>
        <v>=DISPIMG("ID_083E8323178E4E0398C70FE89B077DFA",1)</v>
      </c>
      <c r="I23" s="3" t="s">
        <v>7</v>
      </c>
      <c r="J23" s="3">
        <v>0.980010363520408</v>
      </c>
      <c r="K23" s="3">
        <v>0.858841001987457</v>
      </c>
      <c r="L23" s="3" t="str">
        <f>_xlfn.DISPIMG("ID_10A0A4AE9BFE4C45A19F15D24E91C6B6",1)</f>
        <v>=DISPIMG("ID_10A0A4AE9BFE4C45A19F15D24E91C6B6",1)</v>
      </c>
      <c r="M23" s="3" t="str">
        <f>_xlfn.DISPIMG("ID_00B6AED3C1F44759AC5B9402D8750153",1)</f>
        <v>=DISPIMG("ID_00B6AED3C1F44759AC5B9402D8750153",1)</v>
      </c>
      <c r="N23" s="3" t="str">
        <f>_xlfn.DISPIMG("ID_1E4C277F57A444B39DC5C0C2223BE963",1)</f>
        <v>=DISPIMG("ID_1E4C277F57A444B39DC5C0C2223BE963",1)</v>
      </c>
      <c r="P23">
        <f t="shared" si="0"/>
        <v>0.00269052933673419</v>
      </c>
      <c r="Q23">
        <f t="shared" si="1"/>
        <v>0.0172237753868103</v>
      </c>
    </row>
    <row r="24" ht="51.15" spans="1:17">
      <c r="A24" t="s">
        <v>23</v>
      </c>
      <c r="B24">
        <v>0.909080038265306</v>
      </c>
      <c r="C24">
        <v>0.827519297599792</v>
      </c>
      <c r="D24" t="str">
        <f>_xlfn.DISPIMG("ID_4E6175BA5348471299267A07BDB74EC1",1)</f>
        <v>=DISPIMG("ID_4E6175BA5348471299267A07BDB74EC1",1)</v>
      </c>
      <c r="E24" t="str">
        <f>_xlfn.DISPIMG("ID_FA01F1191A934F149B7F82D4FE07E127",1)</f>
        <v>=DISPIMG("ID_FA01F1191A934F149B7F82D4FE07E127",1)</v>
      </c>
      <c r="F24" t="str">
        <f>_xlfn.DISPIMG("ID_121D56929873445EA894AFB124BE0139",1)</f>
        <v>=DISPIMG("ID_121D56929873445EA894AFB124BE0139",1)</v>
      </c>
      <c r="I24" s="3" t="s">
        <v>23</v>
      </c>
      <c r="J24" s="3">
        <v>0.906150350765306</v>
      </c>
      <c r="K24" s="3">
        <v>0.822192549705505</v>
      </c>
      <c r="L24" s="3" t="str">
        <f>_xlfn.DISPIMG("ID_3E52F58BD9B64E0698FBEE4130D29428",1)</f>
        <v>=DISPIMG("ID_3E52F58BD9B64E0698FBEE4130D29428",1)</v>
      </c>
      <c r="M24" s="3" t="str">
        <f>_xlfn.DISPIMG("ID_55004AE8171A493C9FB13647C7FA13F6",1)</f>
        <v>=DISPIMG("ID_55004AE8171A493C9FB13647C7FA13F6",1)</v>
      </c>
      <c r="N24" s="3" t="str">
        <f>_xlfn.DISPIMG("ID_178F009C03274B4DA427689E72DF7947",1)</f>
        <v>=DISPIMG("ID_178F009C03274B4DA427689E72DF7947",1)</v>
      </c>
      <c r="P24">
        <f t="shared" si="0"/>
        <v>-0.00292968749999989</v>
      </c>
      <c r="Q24">
        <f t="shared" si="1"/>
        <v>-0.00532674789428667</v>
      </c>
    </row>
    <row r="25" ht="51.15" spans="1:17">
      <c r="A25" t="s">
        <v>20</v>
      </c>
      <c r="B25">
        <v>0.929587850765306</v>
      </c>
      <c r="C25">
        <v>0.85245269536972</v>
      </c>
      <c r="D25" t="str">
        <f>_xlfn.DISPIMG("ID_5017D16302704AC694A95108FE1B32A0",1)</f>
        <v>=DISPIMG("ID_5017D16302704AC694A95108FE1B32A0",1)</v>
      </c>
      <c r="E25" t="str">
        <f>_xlfn.DISPIMG("ID_9E6AEA23FD024B778A0D293C2E4563FC",1)</f>
        <v>=DISPIMG("ID_9E6AEA23FD024B778A0D293C2E4563FC",1)</v>
      </c>
      <c r="F25" t="str">
        <f>_xlfn.DISPIMG("ID_8F15D3C6BB0D4155B3EB6337B2D41437",1)</f>
        <v>=DISPIMG("ID_8F15D3C6BB0D4155B3EB6337B2D41437",1)</v>
      </c>
      <c r="I25" s="3" t="s">
        <v>20</v>
      </c>
      <c r="J25" s="3">
        <v>0.948780293367347</v>
      </c>
      <c r="K25" s="3">
        <v>0.890811264514923</v>
      </c>
      <c r="L25" s="3" t="str">
        <f>_xlfn.DISPIMG("ID_9B0AC25E62E541D4A4426BC5E30CEC6D",1)</f>
        <v>=DISPIMG("ID_9B0AC25E62E541D4A4426BC5E30CEC6D",1)</v>
      </c>
      <c r="M25" s="3" t="str">
        <f>_xlfn.DISPIMG("ID_0483572E68874C8691FF6720874748E3",1)</f>
        <v>=DISPIMG("ID_0483572E68874C8691FF6720874748E3",1)</v>
      </c>
      <c r="N25" s="3" t="str">
        <f>_xlfn.DISPIMG("ID_6DE006A46F8542208027C55354EA6F70",1)</f>
        <v>=DISPIMG("ID_6DE006A46F8542208027C55354EA6F70",1)</v>
      </c>
      <c r="P25">
        <f t="shared" si="0"/>
        <v>0.0191924426020409</v>
      </c>
      <c r="Q25">
        <f t="shared" si="1"/>
        <v>0.0383585691452031</v>
      </c>
    </row>
    <row r="26" ht="51.15" spans="1:17">
      <c r="A26" t="s">
        <v>18</v>
      </c>
      <c r="B26">
        <v>0.935267857142857</v>
      </c>
      <c r="C26">
        <v>0.850026607513428</v>
      </c>
      <c r="D26" t="str">
        <f>_xlfn.DISPIMG("ID_F4BCE8176D8F43F2BC8DB9477F06A9BC",1)</f>
        <v>=DISPIMG("ID_F4BCE8176D8F43F2BC8DB9477F06A9BC",1)</v>
      </c>
      <c r="E26" t="str">
        <f>_xlfn.DISPIMG("ID_0B2443A5CF754AE7A373B3BACCE12F12",1)</f>
        <v>=DISPIMG("ID_0B2443A5CF754AE7A373B3BACCE12F12",1)</v>
      </c>
      <c r="F26" t="str">
        <f>_xlfn.DISPIMG("ID_16443DBC5A5C4A54BF93FF482A34FD73",1)</f>
        <v>=DISPIMG("ID_16443DBC5A5C4A54BF93FF482A34FD73",1)</v>
      </c>
      <c r="I26" s="3" t="s">
        <v>18</v>
      </c>
      <c r="J26" s="3">
        <v>0.945372289540816</v>
      </c>
      <c r="K26" s="3">
        <v>0.872901916503906</v>
      </c>
      <c r="L26" s="3" t="str">
        <f>_xlfn.DISPIMG("ID_D9CAA60E19EC4BE6A1912FA579FBA8D3",1)</f>
        <v>=DISPIMG("ID_D9CAA60E19EC4BE6A1912FA579FBA8D3",1)</v>
      </c>
      <c r="M26" s="3" t="str">
        <f>_xlfn.DISPIMG("ID_EE286FBB68544BD1B28012861778D6FC",1)</f>
        <v>=DISPIMG("ID_EE286FBB68544BD1B28012861778D6FC",1)</v>
      </c>
      <c r="N26" s="3" t="str">
        <f>_xlfn.DISPIMG("ID_0546978BE2DD4E28872C387926C761DA",1)</f>
        <v>=DISPIMG("ID_0546978BE2DD4E28872C387926C761DA",1)</v>
      </c>
      <c r="P26">
        <f t="shared" si="0"/>
        <v>0.0101044323979593</v>
      </c>
      <c r="Q26">
        <f t="shared" si="1"/>
        <v>0.0228753089904783</v>
      </c>
    </row>
    <row r="27" ht="51.15" spans="1:17">
      <c r="A27" t="s">
        <v>30</v>
      </c>
      <c r="B27">
        <v>0.93538743622449</v>
      </c>
      <c r="C27">
        <v>0.871461629867554</v>
      </c>
      <c r="D27" t="str">
        <f>_xlfn.DISPIMG("ID_08AF73EA147D4F1CBB2A3A50A28BEFF5",1)</f>
        <v>=DISPIMG("ID_08AF73EA147D4F1CBB2A3A50A28BEFF5",1)</v>
      </c>
      <c r="E27" t="str">
        <f>_xlfn.DISPIMG("ID_D61525FA86BF412A97B4562E7F6D83FE",1)</f>
        <v>=DISPIMG("ID_D61525FA86BF412A97B4562E7F6D83FE",1)</v>
      </c>
      <c r="F27" t="str">
        <f>_xlfn.DISPIMG("ID_81FE229002764A329EB3CA18BE26F54A",1)</f>
        <v>=DISPIMG("ID_81FE229002764A329EB3CA18BE26F54A",1)</v>
      </c>
      <c r="I27" s="3" t="s">
        <v>30</v>
      </c>
      <c r="J27" s="3">
        <v>0.780054209183674</v>
      </c>
      <c r="K27" s="3">
        <v>0.637345910072327</v>
      </c>
      <c r="L27" s="3" t="str">
        <f>_xlfn.DISPIMG("ID_31478574BF914017B73B949A6F721906",1)</f>
        <v>=DISPIMG("ID_31478574BF914017B73B949A6F721906",1)</v>
      </c>
      <c r="M27" s="3" t="str">
        <f>_xlfn.DISPIMG("ID_D6A420D5D8BB45A3A1FFC4E101CB30D6",1)</f>
        <v>=DISPIMG("ID_D6A420D5D8BB45A3A1FFC4E101CB30D6",1)</v>
      </c>
      <c r="N27" s="3" t="str">
        <f>_xlfn.DISPIMG("ID_4A2206B8A298455F8736C07E102CC2EB",1)</f>
        <v>=DISPIMG("ID_4A2206B8A298455F8736C07E102CC2EB",1)</v>
      </c>
      <c r="P27" s="5">
        <f t="shared" si="0"/>
        <v>-0.155333227040817</v>
      </c>
      <c r="Q27">
        <f t="shared" si="1"/>
        <v>-0.234115719795227</v>
      </c>
    </row>
    <row r="28" ht="51.15" spans="1:17">
      <c r="A28" t="s">
        <v>11</v>
      </c>
      <c r="B28">
        <v>0.956393494897959</v>
      </c>
      <c r="C28">
        <v>0.909872174263</v>
      </c>
      <c r="D28" t="str">
        <f>_xlfn.DISPIMG("ID_7594B1C8824548BE85C1A6A9EBAB681C",1)</f>
        <v>=DISPIMG("ID_7594B1C8824548BE85C1A6A9EBAB681C",1)</v>
      </c>
      <c r="E28" t="str">
        <f>_xlfn.DISPIMG("ID_5532D2EFA0C04D2683A54E83ECEBC9CF",1)</f>
        <v>=DISPIMG("ID_5532D2EFA0C04D2683A54E83ECEBC9CF",1)</v>
      </c>
      <c r="F28" t="str">
        <f>_xlfn.DISPIMG("ID_879BF38BE62E4DB7BD76E9B64225DEF9",1)</f>
        <v>=DISPIMG("ID_879BF38BE62E4DB7BD76E9B64225DEF9",1)</v>
      </c>
      <c r="I28" s="3" t="s">
        <v>11</v>
      </c>
      <c r="J28" s="3">
        <v>0.871273118622449</v>
      </c>
      <c r="K28" s="3">
        <v>0.761132121086121</v>
      </c>
      <c r="L28" s="3" t="str">
        <f>_xlfn.DISPIMG("ID_7F4484FCA37E45B8B4FDFA7CB5956737",1)</f>
        <v>=DISPIMG("ID_7F4484FCA37E45B8B4FDFA7CB5956737",1)</v>
      </c>
      <c r="M28" s="3" t="str">
        <f>_xlfn.DISPIMG("ID_FB15AA1036654BE29B2E6745E64B526B",1)</f>
        <v>=DISPIMG("ID_FB15AA1036654BE29B2E6745E64B526B",1)</v>
      </c>
      <c r="N28" s="3" t="str">
        <f>_xlfn.DISPIMG("ID_2218B8A4713A4B0EAD4D9D4DC08F4131",1)</f>
        <v>=DISPIMG("ID_2218B8A4713A4B0EAD4D9D4DC08F4131",1)</v>
      </c>
      <c r="P28">
        <f t="shared" si="0"/>
        <v>-0.0851203762755101</v>
      </c>
      <c r="Q28">
        <f t="shared" si="1"/>
        <v>-0.148740053176879</v>
      </c>
    </row>
    <row r="29" ht="51.15" spans="1:17">
      <c r="A29" t="s">
        <v>40</v>
      </c>
      <c r="B29">
        <v>0.843949298469388</v>
      </c>
      <c r="C29">
        <v>0.712905168533325</v>
      </c>
      <c r="D29" t="str">
        <f>_xlfn.DISPIMG("ID_AE4682DDA8994F44849245FC40339E47",1)</f>
        <v>=DISPIMG("ID_AE4682DDA8994F44849245FC40339E47",1)</v>
      </c>
      <c r="E29" t="str">
        <f>_xlfn.DISPIMG("ID_6101EE96BB0E46C8945F96AE5597F010",1)</f>
        <v>=DISPIMG("ID_6101EE96BB0E46C8945F96AE5597F010",1)</v>
      </c>
      <c r="F29" t="str">
        <f>_xlfn.DISPIMG("ID_C186B68316FA44B28D50CB7145F588D5",1)</f>
        <v>=DISPIMG("ID_C186B68316FA44B28D50CB7145F588D5",1)</v>
      </c>
      <c r="I29" s="3" t="s">
        <v>40</v>
      </c>
      <c r="J29" s="3">
        <v>0.811822385204082</v>
      </c>
      <c r="K29" s="3">
        <v>0.669958770275116</v>
      </c>
      <c r="L29" s="3" t="str">
        <f>_xlfn.DISPIMG("ID_5530164DB60F455F9912556B11C25E6F",1)</f>
        <v>=DISPIMG("ID_5530164DB60F455F9912556B11C25E6F",1)</v>
      </c>
      <c r="M29" s="3" t="str">
        <f>_xlfn.DISPIMG("ID_D439FD0463D8423E9A778442418F4FF5",1)</f>
        <v>=DISPIMG("ID_D439FD0463D8423E9A778442418F4FF5",1)</v>
      </c>
      <c r="N29" s="3" t="str">
        <f>_xlfn.DISPIMG("ID_462A0551B54F4E27847960051BFC1C8A",1)</f>
        <v>=DISPIMG("ID_462A0551B54F4E27847960051BFC1C8A",1)</v>
      </c>
      <c r="P29">
        <f t="shared" si="0"/>
        <v>-0.0321269132653064</v>
      </c>
      <c r="Q29">
        <f t="shared" si="1"/>
        <v>-0.042946398258209</v>
      </c>
    </row>
    <row r="30" ht="51.15" spans="1:17">
      <c r="A30" t="s">
        <v>28</v>
      </c>
      <c r="B30">
        <v>0.819714604591837</v>
      </c>
      <c r="C30">
        <v>0.647490262985229</v>
      </c>
      <c r="D30" t="str">
        <f>_xlfn.DISPIMG("ID_F1B7AA73006745159F2ABB59A1BE6F4E",1)</f>
        <v>=DISPIMG("ID_F1B7AA73006745159F2ABB59A1BE6F4E",1)</v>
      </c>
      <c r="E30" t="str">
        <f>_xlfn.DISPIMG("ID_F00AC9A616A8440586C5A46C08E996B9",1)</f>
        <v>=DISPIMG("ID_F00AC9A616A8440586C5A46C08E996B9",1)</v>
      </c>
      <c r="F30" t="str">
        <f>_xlfn.DISPIMG("ID_62E2640687044C65B69FA541DE37CBE6",1)</f>
        <v>=DISPIMG("ID_62E2640687044C65B69FA541DE37CBE6",1)</v>
      </c>
      <c r="I30" s="3" t="s">
        <v>28</v>
      </c>
      <c r="J30" s="3">
        <v>0.914859693877551</v>
      </c>
      <c r="K30" s="3">
        <v>0.78787636756897</v>
      </c>
      <c r="L30" s="3" t="str">
        <f>_xlfn.DISPIMG("ID_E23167F4A2DC40DE939D7EF178F39F6F",1)</f>
        <v>=DISPIMG("ID_E23167F4A2DC40DE939D7EF178F39F6F",1)</v>
      </c>
      <c r="M30" s="3" t="str">
        <f>_xlfn.DISPIMG("ID_372A84E48B6B49DDA38A140DA57BA924",1)</f>
        <v>=DISPIMG("ID_372A84E48B6B49DDA38A140DA57BA924",1)</v>
      </c>
      <c r="N30" s="3" t="str">
        <f>_xlfn.DISPIMG("ID_8A62F993B68D4F1EAF45C31CAADE10E9",1)</f>
        <v>=DISPIMG("ID_8A62F993B68D4F1EAF45C31CAADE10E9",1)</v>
      </c>
      <c r="P30">
        <f t="shared" si="0"/>
        <v>0.0951450892857141</v>
      </c>
      <c r="Q30">
        <f t="shared" si="1"/>
        <v>0.140386104583741</v>
      </c>
    </row>
    <row r="31" ht="51.15" spans="1:17">
      <c r="A31" t="s">
        <v>25</v>
      </c>
      <c r="B31">
        <v>0.901147959183674</v>
      </c>
      <c r="C31">
        <v>0.740749061107635</v>
      </c>
      <c r="D31" t="str">
        <f>_xlfn.DISPIMG("ID_106497B6DC4E450691A4A30AB578A783",1)</f>
        <v>=DISPIMG("ID_106497B6DC4E450691A4A30AB578A783",1)</v>
      </c>
      <c r="E31" t="str">
        <f>_xlfn.DISPIMG("ID_ACB1FC1438FF4C2AA8876995F932A8E4",1)</f>
        <v>=DISPIMG("ID_ACB1FC1438FF4C2AA8876995F932A8E4",1)</v>
      </c>
      <c r="F31" t="str">
        <f>_xlfn.DISPIMG("ID_92F9AD6ED7DE4922A4F68B79B392EB54",1)</f>
        <v>=DISPIMG("ID_92F9AD6ED7DE4922A4F68B79B392EB54",1)</v>
      </c>
      <c r="I31" s="3" t="s">
        <v>25</v>
      </c>
      <c r="J31" s="3">
        <v>0.904396524234694</v>
      </c>
      <c r="K31" s="3">
        <v>0.747533559799194</v>
      </c>
      <c r="L31" s="3" t="str">
        <f>_xlfn.DISPIMG("ID_97ED581FDC2F4B8AB9D7D79135A5C886",1)</f>
        <v>=DISPIMG("ID_97ED581FDC2F4B8AB9D7D79135A5C886",1)</v>
      </c>
      <c r="M31" s="3" t="str">
        <f>_xlfn.DISPIMG("ID_511A0631C6B74BE695C4F3EDD780D50D",1)</f>
        <v>=DISPIMG("ID_511A0631C6B74BE695C4F3EDD780D50D",1)</v>
      </c>
      <c r="N31" s="3" t="str">
        <f>_xlfn.DISPIMG("ID_67A94D58968E4D1293F912D1D104A92C",1)</f>
        <v>=DISPIMG("ID_67A94D58968E4D1293F912D1D104A92C",1)</v>
      </c>
      <c r="P31">
        <f t="shared" si="0"/>
        <v>0.00324856505101989</v>
      </c>
      <c r="Q31">
        <f t="shared" si="1"/>
        <v>0.00678449869155928</v>
      </c>
    </row>
    <row r="32" ht="51.15" spans="1:17">
      <c r="A32" t="s">
        <v>19</v>
      </c>
      <c r="B32">
        <v>0.933075573979592</v>
      </c>
      <c r="C32">
        <v>0.652764201164246</v>
      </c>
      <c r="D32" t="str">
        <f>_xlfn.DISPIMG("ID_05873094A3364459A4B57BA721FCA459",1)</f>
        <v>=DISPIMG("ID_05873094A3364459A4B57BA721FCA459",1)</v>
      </c>
      <c r="E32" t="str">
        <f>_xlfn.DISPIMG("ID_6E46B11FC13748F2AC94FC1878EEDFC8",1)</f>
        <v>=DISPIMG("ID_6E46B11FC13748F2AC94FC1878EEDFC8",1)</v>
      </c>
      <c r="F32" t="str">
        <f>_xlfn.DISPIMG("ID_F0A9C88719104AEFA0F1080794CC7301",1)</f>
        <v>=DISPIMG("ID_F0A9C88719104AEFA0F1080794CC7301",1)</v>
      </c>
      <c r="I32" s="3" t="s">
        <v>19</v>
      </c>
      <c r="J32" s="3">
        <v>0.936304209183674</v>
      </c>
      <c r="K32" s="3">
        <v>0.670925199985504</v>
      </c>
      <c r="L32" s="3" t="str">
        <f>_xlfn.DISPIMG("ID_473EE845D8704BE9B76ACF1A7D67FA74",1)</f>
        <v>=DISPIMG("ID_473EE845D8704BE9B76ACF1A7D67FA74",1)</v>
      </c>
      <c r="M32" s="3" t="str">
        <f>_xlfn.DISPIMG("ID_FBFCE57789A741E0B0861AA3D1844365",1)</f>
        <v>=DISPIMG("ID_FBFCE57789A741E0B0861AA3D1844365",1)</v>
      </c>
      <c r="N32" s="3" t="str">
        <f>_xlfn.DISPIMG("ID_A6D9E1F39D174BAC9F74F3680F2EDACD",1)</f>
        <v>=DISPIMG("ID_A6D9E1F39D174BAC9F74F3680F2EDACD",1)</v>
      </c>
      <c r="P32">
        <f t="shared" si="0"/>
        <v>0.00322863520408156</v>
      </c>
      <c r="Q32">
        <f t="shared" si="1"/>
        <v>0.0181609988212581</v>
      </c>
    </row>
    <row r="33" ht="51.15" spans="1:17">
      <c r="A33" t="s">
        <v>48</v>
      </c>
      <c r="B33">
        <v>0.949697066326531</v>
      </c>
      <c r="C33">
        <v>0.801958799362183</v>
      </c>
      <c r="D33" t="str">
        <f>_xlfn.DISPIMG("ID_69BC9514D5524764B7CF2A99AB83192C",1)</f>
        <v>=DISPIMG("ID_69BC9514D5524764B7CF2A99AB83192C",1)</v>
      </c>
      <c r="E33" t="str">
        <f>_xlfn.DISPIMG("ID_29D38D2BB1444667A7DF6E0BF251F70B",1)</f>
        <v>=DISPIMG("ID_29D38D2BB1444667A7DF6E0BF251F70B",1)</v>
      </c>
      <c r="F33" t="str">
        <f>_xlfn.DISPIMG("ID_AB5FC40CABB6416795F8D82954A397AB",1)</f>
        <v>=DISPIMG("ID_AB5FC40CABB6416795F8D82954A397AB",1)</v>
      </c>
      <c r="I33" s="3" t="s">
        <v>48</v>
      </c>
      <c r="J33" s="3">
        <v>0.944953762755102</v>
      </c>
      <c r="K33" s="3">
        <v>0.785616755485535</v>
      </c>
      <c r="L33" s="3" t="str">
        <f>_xlfn.DISPIMG("ID_3F7A674E1F1241A5AE7F80F7EA373B09",1)</f>
        <v>=DISPIMG("ID_3F7A674E1F1241A5AE7F80F7EA373B09",1)</v>
      </c>
      <c r="M33" s="3" t="str">
        <f>_xlfn.DISPIMG("ID_4F5B7337F00B4CA695A31EA1D32ED2F9",1)</f>
        <v>=DISPIMG("ID_4F5B7337F00B4CA695A31EA1D32ED2F9",1)</v>
      </c>
      <c r="N33" s="3" t="str">
        <f>_xlfn.DISPIMG("ID_C5949133F17140F684C4537C51ABD792",1)</f>
        <v>=DISPIMG("ID_C5949133F17140F684C4537C51ABD792",1)</v>
      </c>
      <c r="P33">
        <f t="shared" si="0"/>
        <v>-0.00474330357142894</v>
      </c>
      <c r="Q33">
        <f t="shared" si="1"/>
        <v>-0.0163420438766483</v>
      </c>
    </row>
    <row r="34" ht="51.15" spans="1:17">
      <c r="A34" t="s">
        <v>45</v>
      </c>
      <c r="B34">
        <v>0.728057238520408</v>
      </c>
      <c r="C34">
        <v>0.442779898643494</v>
      </c>
      <c r="D34" t="str">
        <f>_xlfn.DISPIMG("ID_DD8E0356FA734699A7552FB27D021921",1)</f>
        <v>=DISPIMG("ID_DD8E0356FA734699A7552FB27D021921",1)</v>
      </c>
      <c r="E34" t="str">
        <f>_xlfn.DISPIMG("ID_2CD7F865260E442897FC142679AAFEB0",1)</f>
        <v>=DISPIMG("ID_2CD7F865260E442897FC142679AAFEB0",1)</v>
      </c>
      <c r="F34" t="str">
        <f>_xlfn.DISPIMG("ID_1F8BF7463EB84CFF86D1021AD86F4EE8",1)</f>
        <v>=DISPIMG("ID_1F8BF7463EB84CFF86D1021AD86F4EE8",1)</v>
      </c>
      <c r="I34" s="3" t="s">
        <v>45</v>
      </c>
      <c r="J34" s="3">
        <v>0.762396364795918</v>
      </c>
      <c r="K34" s="3">
        <v>0.511471033096313</v>
      </c>
      <c r="L34" s="3" t="str">
        <f>_xlfn.DISPIMG("ID_EFA0766E7F994FFC8EFA175AC7BC7F47",1)</f>
        <v>=DISPIMG("ID_EFA0766E7F994FFC8EFA175AC7BC7F47",1)</v>
      </c>
      <c r="M34" s="3" t="str">
        <f>_xlfn.DISPIMG("ID_FDE005C9A6164FE8B5024B5528F42DD9",1)</f>
        <v>=DISPIMG("ID_FDE005C9A6164FE8B5024B5528F42DD9",1)</v>
      </c>
      <c r="N34" s="3" t="str">
        <f>_xlfn.DISPIMG("ID_4754B04FFDD0447F8EE2DFAF4E73CF9F",1)</f>
        <v>=DISPIMG("ID_4754B04FFDD0447F8EE2DFAF4E73CF9F",1)</v>
      </c>
      <c r="P34">
        <f t="shared" si="0"/>
        <v>0.0343391262755103</v>
      </c>
      <c r="Q34">
        <f t="shared" si="1"/>
        <v>0.0686911344528195</v>
      </c>
    </row>
    <row r="35" ht="51.15" spans="1:17">
      <c r="A35" t="s">
        <v>49</v>
      </c>
      <c r="B35">
        <v>0.941745057397959</v>
      </c>
      <c r="C35">
        <v>0.836058259010315</v>
      </c>
      <c r="D35" t="str">
        <f>_xlfn.DISPIMG("ID_9949569D47F24D7E92F55BC85630C0B3",1)</f>
        <v>=DISPIMG("ID_9949569D47F24D7E92F55BC85630C0B3",1)</v>
      </c>
      <c r="E35" t="str">
        <f>_xlfn.DISPIMG("ID_8853DFCFE79443818BAD47B111CDD4F9",1)</f>
        <v>=DISPIMG("ID_8853DFCFE79443818BAD47B111CDD4F9",1)</v>
      </c>
      <c r="F35" t="str">
        <f>_xlfn.DISPIMG("ID_746EB2F9BD8249C4A1B2B2F530FBC394",1)</f>
        <v>=DISPIMG("ID_746EB2F9BD8249C4A1B2B2F530FBC394",1)</v>
      </c>
      <c r="I35" s="3" t="s">
        <v>49</v>
      </c>
      <c r="J35" s="3">
        <v>0.940569196428571</v>
      </c>
      <c r="K35" s="3">
        <v>0.831680655479431</v>
      </c>
      <c r="L35" s="3" t="str">
        <f>_xlfn.DISPIMG("ID_E8D506C4E095413AB5CB56F8367D0D43",1)</f>
        <v>=DISPIMG("ID_E8D506C4E095413AB5CB56F8367D0D43",1)</v>
      </c>
      <c r="M35" s="3" t="str">
        <f>_xlfn.DISPIMG("ID_5DEEDE79C16248339FC419F31F771945",1)</f>
        <v>=DISPIMG("ID_5DEEDE79C16248339FC419F31F771945",1)</v>
      </c>
      <c r="N35" s="3" t="str">
        <f>_xlfn.DISPIMG("ID_89866F50E6F1420EAA1F25D369A2B413",1)</f>
        <v>=DISPIMG("ID_89866F50E6F1420EAA1F25D369A2B413",1)</v>
      </c>
      <c r="P35">
        <f t="shared" ref="P35:P52" si="2">J35-B35</f>
        <v>-0.0011758609693876</v>
      </c>
      <c r="Q35">
        <f t="shared" ref="Q35:Q52" si="3">K35-C35</f>
        <v>-0.0043776035308839</v>
      </c>
    </row>
    <row r="36" ht="51.15" spans="1:17">
      <c r="A36" t="s">
        <v>47</v>
      </c>
      <c r="B36">
        <v>0.964485012755102</v>
      </c>
      <c r="C36">
        <v>0.684504508972168</v>
      </c>
      <c r="D36" t="str">
        <f>_xlfn.DISPIMG("ID_D818758F46C94815A437D20371DB8000",1)</f>
        <v>=DISPIMG("ID_D818758F46C94815A437D20371DB8000",1)</v>
      </c>
      <c r="E36" t="str">
        <f>_xlfn.DISPIMG("ID_4FE183AE612742298D5BBFB88B2EE092",1)</f>
        <v>=DISPIMG("ID_4FE183AE612742298D5BBFB88B2EE092",1)</v>
      </c>
      <c r="F36" t="str">
        <f>_xlfn.DISPIMG("ID_FBD185AEFB9F477EB99D2E70A327CBA4",1)</f>
        <v>=DISPIMG("ID_FBD185AEFB9F477EB99D2E70A327CBA4",1)</v>
      </c>
      <c r="I36" s="3" t="s">
        <v>47</v>
      </c>
      <c r="J36" s="3">
        <v>0.986268335459184</v>
      </c>
      <c r="K36" s="3">
        <v>0.825464844703674</v>
      </c>
      <c r="L36" s="3" t="str">
        <f>_xlfn.DISPIMG("ID_2C5007153353443E87D88561951B1162",1)</f>
        <v>=DISPIMG("ID_2C5007153353443E87D88561951B1162",1)</v>
      </c>
      <c r="M36" s="3" t="str">
        <f>_xlfn.DISPIMG("ID_77F41C04EDB74A9285DA4BA90D92C7C6",1)</f>
        <v>=DISPIMG("ID_77F41C04EDB74A9285DA4BA90D92C7C6",1)</v>
      </c>
      <c r="N36" s="3" t="str">
        <f>_xlfn.DISPIMG("ID_8CC9B14F2EF548439676DAE6B3652D90",1)</f>
        <v>=DISPIMG("ID_8CC9B14F2EF548439676DAE6B3652D90",1)</v>
      </c>
      <c r="P36">
        <f t="shared" si="2"/>
        <v>0.0217833227040817</v>
      </c>
      <c r="Q36">
        <f t="shared" si="3"/>
        <v>0.140960335731506</v>
      </c>
    </row>
    <row r="37" ht="51.15" spans="1:17">
      <c r="A37" t="s">
        <v>46</v>
      </c>
      <c r="B37">
        <v>0.656688456632653</v>
      </c>
      <c r="C37">
        <v>0.328395426273346</v>
      </c>
      <c r="D37" t="str">
        <f>_xlfn.DISPIMG("ID_9D9EF8717E484A3D8BCA9CCCCCD580A4",1)</f>
        <v>=DISPIMG("ID_9D9EF8717E484A3D8BCA9CCCCCD580A4",1)</v>
      </c>
      <c r="E37" t="str">
        <f>_xlfn.DISPIMG("ID_ED51A53CACB544CA942EBFCDF0437FB1",1)</f>
        <v>=DISPIMG("ID_ED51A53CACB544CA942EBFCDF0437FB1",1)</v>
      </c>
      <c r="F37" t="str">
        <f>_xlfn.DISPIMG("ID_9AFF4ABA937A42F48E9C97CC110AD4A3",1)</f>
        <v>=DISPIMG("ID_9AFF4ABA937A42F48E9C97CC110AD4A3",1)</v>
      </c>
      <c r="I37" s="3" t="s">
        <v>46</v>
      </c>
      <c r="J37" s="3">
        <v>0.845583545918367</v>
      </c>
      <c r="K37" s="3">
        <v>0.422917753458023</v>
      </c>
      <c r="L37" s="3" t="str">
        <f>_xlfn.DISPIMG("ID_494409E0242F42E69D0E5646C8F9095B",1)</f>
        <v>=DISPIMG("ID_494409E0242F42E69D0E5646C8F9095B",1)</v>
      </c>
      <c r="M37" s="3" t="str">
        <f>_xlfn.DISPIMG("ID_A5C707CB24B54FD68B814740A9F79F57",1)</f>
        <v>=DISPIMG("ID_A5C707CB24B54FD68B814740A9F79F57",1)</v>
      </c>
      <c r="N37" s="3" t="str">
        <f>_xlfn.DISPIMG("ID_35E931C9AE15463CAC73AB316091D169",1)</f>
        <v>=DISPIMG("ID_35E931C9AE15463CAC73AB316091D169",1)</v>
      </c>
      <c r="P37" s="4">
        <f t="shared" si="2"/>
        <v>0.188895089285714</v>
      </c>
      <c r="Q37">
        <f t="shared" si="3"/>
        <v>0.0945223271846771</v>
      </c>
    </row>
    <row r="38" ht="51.15" spans="1:17">
      <c r="A38" t="s">
        <v>37</v>
      </c>
      <c r="B38">
        <v>0.892020089285714</v>
      </c>
      <c r="C38">
        <v>0.683517813682556</v>
      </c>
      <c r="D38" t="str">
        <f>_xlfn.DISPIMG("ID_2521249885784E24953471F2192E5837",1)</f>
        <v>=DISPIMG("ID_2521249885784E24953471F2192E5837",1)</v>
      </c>
      <c r="E38" t="str">
        <f>_xlfn.DISPIMG("ID_D1C22514676E4146AE6D1192CBCF66B7",1)</f>
        <v>=DISPIMG("ID_D1C22514676E4146AE6D1192CBCF66B7",1)</v>
      </c>
      <c r="F38" t="str">
        <f>_xlfn.DISPIMG("ID_5C14CA59642A4BC78727AB8D68FC7FB5",1)</f>
        <v>=DISPIMG("ID_5C14CA59642A4BC78727AB8D68FC7FB5",1)</v>
      </c>
      <c r="I38" s="3" t="s">
        <v>37</v>
      </c>
      <c r="J38" s="3">
        <v>0.893375318877551</v>
      </c>
      <c r="K38" s="3">
        <v>0.687286853790283</v>
      </c>
      <c r="L38" s="3" t="str">
        <f>_xlfn.DISPIMG("ID_59082A24478B4D969C0358394AF7E661",1)</f>
        <v>=DISPIMG("ID_59082A24478B4D969C0358394AF7E661",1)</v>
      </c>
      <c r="M38" s="3" t="str">
        <f>_xlfn.DISPIMG("ID_F212113350414663B1FCD1169BBCB343",1)</f>
        <v>=DISPIMG("ID_F212113350414663B1FCD1169BBCB343",1)</v>
      </c>
      <c r="N38" s="3" t="str">
        <f>_xlfn.DISPIMG("ID_CDD2279179BF457BAC5CEFF462ECC812",1)</f>
        <v>=DISPIMG("ID_CDD2279179BF457BAC5CEFF462ECC812",1)</v>
      </c>
      <c r="P38">
        <f t="shared" si="2"/>
        <v>0.00135522959183709</v>
      </c>
      <c r="Q38">
        <f t="shared" si="3"/>
        <v>0.00376904010772716</v>
      </c>
    </row>
    <row r="39" ht="51.15" spans="1:17">
      <c r="A39" t="s">
        <v>9</v>
      </c>
      <c r="B39">
        <v>0.973692602040816</v>
      </c>
      <c r="C39">
        <v>0.864543676376343</v>
      </c>
      <c r="D39" t="str">
        <f>_xlfn.DISPIMG("ID_1E475E6AB84A497FB563E8662F6D7E76",1)</f>
        <v>=DISPIMG("ID_1E475E6AB84A497FB563E8662F6D7E76",1)</v>
      </c>
      <c r="E39" t="str">
        <f>_xlfn.DISPIMG("ID_52DCF92DB3E045F1B050D801A96A234D",1)</f>
        <v>=DISPIMG("ID_52DCF92DB3E045F1B050D801A96A234D",1)</v>
      </c>
      <c r="F39" t="str">
        <f>_xlfn.DISPIMG("ID_B4731B63E5B247CFBB3FCD6725B35C60",1)</f>
        <v>=DISPIMG("ID_B4731B63E5B247CFBB3FCD6725B35C60",1)</v>
      </c>
      <c r="I39" s="3" t="s">
        <v>9</v>
      </c>
      <c r="J39" s="3">
        <v>0.978934151785714</v>
      </c>
      <c r="K39" s="3">
        <v>0.891061067581177</v>
      </c>
      <c r="L39" s="3" t="str">
        <f>_xlfn.DISPIMG("ID_E04C135FB2A14279AAC9B631B4A65E15",1)</f>
        <v>=DISPIMG("ID_E04C135FB2A14279AAC9B631B4A65E15",1)</v>
      </c>
      <c r="M39" s="3" t="str">
        <f>_xlfn.DISPIMG("ID_B1C674BBB58A4CC69C4CD3C579A614DF",1)</f>
        <v>=DISPIMG("ID_B1C674BBB58A4CC69C4CD3C579A614DF",1)</v>
      </c>
      <c r="N39" s="3" t="str">
        <f>_xlfn.DISPIMG("ID_8AB2CAD930B949B79EBB0A2216F80761",1)</f>
        <v>=DISPIMG("ID_8AB2CAD930B949B79EBB0A2216F80761",1)</v>
      </c>
      <c r="P39">
        <f t="shared" si="2"/>
        <v>0.00524154974489832</v>
      </c>
      <c r="Q39">
        <f t="shared" si="3"/>
        <v>0.0265173912048338</v>
      </c>
    </row>
    <row r="40" ht="51.15" spans="1:17">
      <c r="A40" t="s">
        <v>16</v>
      </c>
      <c r="B40">
        <v>0.945113201530612</v>
      </c>
      <c r="C40">
        <v>0.624327838420868</v>
      </c>
      <c r="D40" t="str">
        <f>_xlfn.DISPIMG("ID_FFE958F35D244713BD321D42620354F7",1)</f>
        <v>=DISPIMG("ID_FFE958F35D244713BD321D42620354F7",1)</v>
      </c>
      <c r="E40" t="str">
        <f>_xlfn.DISPIMG("ID_CA0CA46BBB024CBE817ACDBE225685B4",1)</f>
        <v>=DISPIMG("ID_CA0CA46BBB024CBE817ACDBE225685B4",1)</v>
      </c>
      <c r="F40" t="str">
        <f>_xlfn.DISPIMG("ID_D8186C86B1A9486793D55759899D7206",1)</f>
        <v>=DISPIMG("ID_D8186C86B1A9486793D55759899D7206",1)</v>
      </c>
      <c r="I40" s="3" t="s">
        <v>16</v>
      </c>
      <c r="J40" s="3">
        <v>0.946807238520408</v>
      </c>
      <c r="K40" s="3">
        <v>0.63426285982132</v>
      </c>
      <c r="L40" s="3" t="str">
        <f>_xlfn.DISPIMG("ID_BA7648D079444A59964EA2D20515222F",1)</f>
        <v>=DISPIMG("ID_BA7648D079444A59964EA2D20515222F",1)</v>
      </c>
      <c r="M40" s="3" t="str">
        <f>_xlfn.DISPIMG("ID_FE768041B5224599B86E0323A89F66E6",1)</f>
        <v>=DISPIMG("ID_FE768041B5224599B86E0323A89F66E6",1)</v>
      </c>
      <c r="N40" s="3" t="str">
        <f>_xlfn.DISPIMG("ID_A86C6B5F90DB4E73A029B3B976642443",1)</f>
        <v>=DISPIMG("ID_A86C6B5F90DB4E73A029B3B976642443",1)</v>
      </c>
      <c r="P40">
        <f t="shared" si="2"/>
        <v>0.0016940369897962</v>
      </c>
      <c r="Q40">
        <f t="shared" si="3"/>
        <v>0.00993502140045155</v>
      </c>
    </row>
    <row r="41" ht="51.15" spans="1:17">
      <c r="A41" t="s">
        <v>53</v>
      </c>
      <c r="B41">
        <v>0.718889508928571</v>
      </c>
      <c r="C41">
        <v>0.555574536323547</v>
      </c>
      <c r="D41" t="str">
        <f>_xlfn.DISPIMG("ID_8B0F2EF8B78C467FBADEFA5BD6B8FA1E",1)</f>
        <v>=DISPIMG("ID_8B0F2EF8B78C467FBADEFA5BD6B8FA1E",1)</v>
      </c>
      <c r="E41" t="str">
        <f>_xlfn.DISPIMG("ID_70A5905F86024C788AE344A6B7E1546F",1)</f>
        <v>=DISPIMG("ID_70A5905F86024C788AE344A6B7E1546F",1)</v>
      </c>
      <c r="F41" t="str">
        <f>_xlfn.DISPIMG("ID_399C8276259746FEBA577AF14C0EB9B5",1)</f>
        <v>=DISPIMG("ID_399C8276259746FEBA577AF14C0EB9B5",1)</v>
      </c>
      <c r="I41" s="3" t="s">
        <v>53</v>
      </c>
      <c r="J41" s="3">
        <v>0.841079400510204</v>
      </c>
      <c r="K41" s="3">
        <v>0.692193984985352</v>
      </c>
      <c r="L41" s="3" t="str">
        <f>_xlfn.DISPIMG("ID_5932D5D860754592A846969E6C66EAFE",1)</f>
        <v>=DISPIMG("ID_5932D5D860754592A846969E6C66EAFE",1)</v>
      </c>
      <c r="M41" s="3" t="str">
        <f>_xlfn.DISPIMG("ID_4C1CEA3EA14345DD979463847A556247",1)</f>
        <v>=DISPIMG("ID_4C1CEA3EA14345DD979463847A556247",1)</v>
      </c>
      <c r="N41" s="3" t="str">
        <f>_xlfn.DISPIMG("ID_924AB36FCF134B4AA9C48A88270BBA85",1)</f>
        <v>=DISPIMG("ID_924AB36FCF134B4AA9C48A88270BBA85",1)</v>
      </c>
      <c r="P41" s="4">
        <f t="shared" si="2"/>
        <v>0.122189891581633</v>
      </c>
      <c r="Q41">
        <f t="shared" si="3"/>
        <v>0.136619448661805</v>
      </c>
    </row>
    <row r="42" ht="51.15" spans="1:17">
      <c r="A42" t="s">
        <v>10</v>
      </c>
      <c r="B42">
        <v>0.967653858418367</v>
      </c>
      <c r="C42">
        <v>0.91953432559967</v>
      </c>
      <c r="D42" t="str">
        <f>_xlfn.DISPIMG("ID_A1CB41F354EC4677A9F79EB55276578E",1)</f>
        <v>=DISPIMG("ID_A1CB41F354EC4677A9F79EB55276578E",1)</v>
      </c>
      <c r="E42" t="str">
        <f>_xlfn.DISPIMG("ID_E8342506BF314F46A8A79B885E6367ED",1)</f>
        <v>=DISPIMG("ID_E8342506BF314F46A8A79B885E6367ED",1)</v>
      </c>
      <c r="F42" t="str">
        <f>_xlfn.DISPIMG("ID_51AFCD0C9E07457A9E1CD109E918156F",1)</f>
        <v>=DISPIMG("ID_51AFCD0C9E07457A9E1CD109E918156F",1)</v>
      </c>
      <c r="I42" s="3" t="s">
        <v>10</v>
      </c>
      <c r="J42" s="3">
        <v>0.968072385204082</v>
      </c>
      <c r="K42" s="3">
        <v>0.920652508735657</v>
      </c>
      <c r="L42" s="3" t="str">
        <f>_xlfn.DISPIMG("ID_87732E12A7DD48D3905414693B740251",1)</f>
        <v>=DISPIMG("ID_87732E12A7DD48D3905414693B740251",1)</v>
      </c>
      <c r="M42" s="3" t="str">
        <f>_xlfn.DISPIMG("ID_C352693180234FC795A62E02B068401C",1)</f>
        <v>=DISPIMG("ID_C352693180234FC795A62E02B068401C",1)</v>
      </c>
      <c r="N42" s="3" t="str">
        <f>_xlfn.DISPIMG("ID_DE19BCC2AF964D469A1E369E8E26CF26",1)</f>
        <v>=DISPIMG("ID_DE19BCC2AF964D469A1E369E8E26CF26",1)</v>
      </c>
      <c r="P42">
        <f t="shared" si="2"/>
        <v>0.000418526785714635</v>
      </c>
      <c r="Q42">
        <f t="shared" si="3"/>
        <v>0.00111818313598677</v>
      </c>
    </row>
    <row r="43" ht="51.15" spans="1:17">
      <c r="A43" t="s">
        <v>54</v>
      </c>
      <c r="B43">
        <v>0.694375797193878</v>
      </c>
      <c r="C43">
        <v>0.531771779060364</v>
      </c>
      <c r="D43" t="str">
        <f>_xlfn.DISPIMG("ID_3A2AF9ADF8A64094BA077CF475049A19",1)</f>
        <v>=DISPIMG("ID_3A2AF9ADF8A64094BA077CF475049A19",1)</v>
      </c>
      <c r="E43" t="str">
        <f>_xlfn.DISPIMG("ID_4D9AACB6F0314DA1AD1E4AF67EF24F92",1)</f>
        <v>=DISPIMG("ID_4D9AACB6F0314DA1AD1E4AF67EF24F92",1)</v>
      </c>
      <c r="F43" t="str">
        <f>_xlfn.DISPIMG("ID_BFBE7FAB03F249E48CC6C6DC309F95CA",1)</f>
        <v>=DISPIMG("ID_BFBE7FAB03F249E48CC6C6DC309F95CA",1)</v>
      </c>
      <c r="I43" s="3" t="s">
        <v>54</v>
      </c>
      <c r="J43" s="3">
        <v>0.897919323979592</v>
      </c>
      <c r="K43" s="3">
        <v>0.802952885627747</v>
      </c>
      <c r="L43" s="3" t="str">
        <f>_xlfn.DISPIMG("ID_33D0514949424FFC8BD64508883AC6F2",1)</f>
        <v>=DISPIMG("ID_33D0514949424FFC8BD64508883AC6F2",1)</v>
      </c>
      <c r="M43" s="3" t="str">
        <f>_xlfn.DISPIMG("ID_A49E28504DE244E5BC55FBEFB011B11B",1)</f>
        <v>=DISPIMG("ID_A49E28504DE244E5BC55FBEFB011B11B",1)</v>
      </c>
      <c r="N43" s="3" t="str">
        <f>_xlfn.DISPIMG("ID_C24E587CBC84472DBE94F1EFBF6A52C5",1)</f>
        <v>=DISPIMG("ID_C24E587CBC84472DBE94F1EFBF6A52C5",1)</v>
      </c>
      <c r="P43" s="4">
        <f t="shared" si="2"/>
        <v>0.203543526785714</v>
      </c>
      <c r="Q43">
        <f t="shared" si="3"/>
        <v>0.271181106567383</v>
      </c>
    </row>
    <row r="44" ht="42.3" spans="1:17">
      <c r="A44" t="s">
        <v>21</v>
      </c>
      <c r="B44">
        <v>0.928890306122449</v>
      </c>
      <c r="C44">
        <v>0.839530348777771</v>
      </c>
      <c r="D44" t="str">
        <f>_xlfn.DISPIMG("ID_3F08C7D7E0B743DC9B6AD7F20087B0FF",1)</f>
        <v>=DISPIMG("ID_3F08C7D7E0B743DC9B6AD7F20087B0FF",1)</v>
      </c>
      <c r="E44" t="str">
        <f>_xlfn.DISPIMG("ID_9B77FFBE3F5A4830B8CDC1DB12E4C4DB",1)</f>
        <v>=DISPIMG("ID_9B77FFBE3F5A4830B8CDC1DB12E4C4DB",1)</v>
      </c>
      <c r="F44" t="str">
        <f>_xlfn.DISPIMG("ID_E5E66D83959F4BA38602B417831D0E9E",1)</f>
        <v>=DISPIMG("ID_E5E66D83959F4BA38602B417831D0E9E",1)</v>
      </c>
      <c r="I44" s="3" t="s">
        <v>21</v>
      </c>
      <c r="J44" s="3">
        <v>0.948321906887755</v>
      </c>
      <c r="K44" s="3">
        <v>0.882128059864044</v>
      </c>
      <c r="L44" s="3" t="str">
        <f>_xlfn.DISPIMG("ID_5607038D742D43A49F13CE27316DD1D6",1)</f>
        <v>=DISPIMG("ID_5607038D742D43A49F13CE27316DD1D6",1)</v>
      </c>
      <c r="M44" s="3" t="str">
        <f>_xlfn.DISPIMG("ID_B6BD02E172DA46598749FD8874957E2F",1)</f>
        <v>=DISPIMG("ID_B6BD02E172DA46598749FD8874957E2F",1)</v>
      </c>
      <c r="N44" s="3" t="str">
        <f>_xlfn.DISPIMG("ID_276FF5BBC7294B719CAE3CC0A736DA94",1)</f>
        <v>=DISPIMG("ID_276FF5BBC7294B719CAE3CC0A736DA94",1)</v>
      </c>
      <c r="P44">
        <f t="shared" si="2"/>
        <v>0.019431600765306</v>
      </c>
      <c r="Q44">
        <f t="shared" si="3"/>
        <v>0.0425977110862732</v>
      </c>
    </row>
    <row r="45" ht="42.3" spans="1:17">
      <c r="A45" t="s">
        <v>36</v>
      </c>
      <c r="B45">
        <v>0.896105707908163</v>
      </c>
      <c r="C45">
        <v>0.809650897979736</v>
      </c>
      <c r="D45" t="str">
        <f>_xlfn.DISPIMG("ID_FC71063A751A430B8BFCEFD556476B1C",1)</f>
        <v>=DISPIMG("ID_FC71063A751A430B8BFCEFD556476B1C",1)</v>
      </c>
      <c r="E45" t="str">
        <f>_xlfn.DISPIMG("ID_2BC6FED75EE74F19832DD69E2D2CDD1A",1)</f>
        <v>=DISPIMG("ID_2BC6FED75EE74F19832DD69E2D2CDD1A",1)</v>
      </c>
      <c r="F45" t="str">
        <f>_xlfn.DISPIMG("ID_A5E56AA7DF6A480B8467E3AF790D1D5A",1)</f>
        <v>=DISPIMG("ID_A5E56AA7DF6A480B8467E3AF790D1D5A",1)</v>
      </c>
      <c r="I45" s="3" t="s">
        <v>36</v>
      </c>
      <c r="J45" s="3">
        <v>0.913803411989796</v>
      </c>
      <c r="K45" s="3">
        <v>0.840336859226227</v>
      </c>
      <c r="L45" s="3" t="str">
        <f>_xlfn.DISPIMG("ID_2B1FB158CC7E43CBBDF68F2971D7552F",1)</f>
        <v>=DISPIMG("ID_2B1FB158CC7E43CBBDF68F2971D7552F",1)</v>
      </c>
      <c r="M45" s="3" t="str">
        <f>_xlfn.DISPIMG("ID_8FDF3945D7804D9EAF48D736A22F8BD4",1)</f>
        <v>=DISPIMG("ID_8FDF3945D7804D9EAF48D736A22F8BD4",1)</v>
      </c>
      <c r="N45" s="3" t="str">
        <f>_xlfn.DISPIMG("ID_2D8597D94B7947669B330D6A92949FE1",1)</f>
        <v>=DISPIMG("ID_2D8597D94B7947669B330D6A92949FE1",1)</v>
      </c>
      <c r="P45">
        <f t="shared" si="2"/>
        <v>0.0176977040816328</v>
      </c>
      <c r="Q45">
        <f t="shared" si="3"/>
        <v>0.0306859612464908</v>
      </c>
    </row>
    <row r="46" ht="51.15" spans="1:17">
      <c r="A46" t="s">
        <v>39</v>
      </c>
      <c r="B46">
        <v>0.872787786989796</v>
      </c>
      <c r="C46">
        <v>0.691858291625977</v>
      </c>
      <c r="D46" t="str">
        <f>_xlfn.DISPIMG("ID_45AF71E6FE214422ADD4182B2123F442",1)</f>
        <v>=DISPIMG("ID_45AF71E6FE214422ADD4182B2123F442",1)</v>
      </c>
      <c r="E46" t="str">
        <f>_xlfn.DISPIMG("ID_DE5B3B0D6B824214B37342B43FCA06BF",1)</f>
        <v>=DISPIMG("ID_DE5B3B0D6B824214B37342B43FCA06BF",1)</v>
      </c>
      <c r="F46" t="str">
        <f>_xlfn.DISPIMG("ID_37EF0807174E49D6B4B05D15E7BBD3BE",1)</f>
        <v>=DISPIMG("ID_37EF0807174E49D6B4B05D15E7BBD3BE",1)</v>
      </c>
      <c r="I46" s="3" t="s">
        <v>39</v>
      </c>
      <c r="J46" s="3">
        <v>0.87956393494898</v>
      </c>
      <c r="K46" s="3">
        <v>0.707665801048279</v>
      </c>
      <c r="L46" s="3" t="str">
        <f>_xlfn.DISPIMG("ID_DDD22A90FAC444E6B3A377BE56091A89",1)</f>
        <v>=DISPIMG("ID_DDD22A90FAC444E6B3A377BE56091A89",1)</v>
      </c>
      <c r="M46" s="3" t="str">
        <f>_xlfn.DISPIMG("ID_77FA1EB61F3242B981E8C8F2790E2B3A",1)</f>
        <v>=DISPIMG("ID_77FA1EB61F3242B981E8C8F2790E2B3A",1)</v>
      </c>
      <c r="N46" s="3" t="str">
        <f>_xlfn.DISPIMG("ID_12A2126110884A46A9D48B3F563E4E28",1)</f>
        <v>=DISPIMG("ID_12A2126110884A46A9D48B3F563E4E28",1)</v>
      </c>
      <c r="P46">
        <f t="shared" si="2"/>
        <v>0.00677614795918358</v>
      </c>
      <c r="Q46">
        <f t="shared" si="3"/>
        <v>0.0158075094223018</v>
      </c>
    </row>
    <row r="47" ht="51.15" spans="1:17">
      <c r="A47" t="s">
        <v>43</v>
      </c>
      <c r="B47">
        <v>0.785674426020408</v>
      </c>
      <c r="C47">
        <v>0.645077407360077</v>
      </c>
      <c r="D47" t="str">
        <f>_xlfn.DISPIMG("ID_E1C36359A0C9461D932D9309477F8787",1)</f>
        <v>=DISPIMG("ID_E1C36359A0C9461D932D9309477F8787",1)</v>
      </c>
      <c r="E47" t="str">
        <f>_xlfn.DISPIMG("ID_2C882651F90C4034AFC177DC9EBC7B20",1)</f>
        <v>=DISPIMG("ID_2C882651F90C4034AFC177DC9EBC7B20",1)</v>
      </c>
      <c r="F47" t="str">
        <f>_xlfn.DISPIMG("ID_10F278B4E6DB47BE8B3B8475D79B015F",1)</f>
        <v>=DISPIMG("ID_10F278B4E6DB47BE8B3B8475D79B015F",1)</v>
      </c>
      <c r="I47" s="3" t="s">
        <v>43</v>
      </c>
      <c r="J47" s="3">
        <v>0.861328125</v>
      </c>
      <c r="K47" s="3">
        <v>0.754447937011719</v>
      </c>
      <c r="L47" s="3" t="str">
        <f>_xlfn.DISPIMG("ID_3BA1B0461B4844AD89CAE4D8995ECE93",1)</f>
        <v>=DISPIMG("ID_3BA1B0461B4844AD89CAE4D8995ECE93",1)</v>
      </c>
      <c r="M47" s="3" t="str">
        <f>_xlfn.DISPIMG("ID_FB71EE6028BE45A69DD4E19460F8A59A",1)</f>
        <v>=DISPIMG("ID_FB71EE6028BE45A69DD4E19460F8A59A",1)</v>
      </c>
      <c r="N47" s="3" t="str">
        <f>_xlfn.DISPIMG("ID_7D6134A6416D408588E7A8DFD463D627",1)</f>
        <v>=DISPIMG("ID_7D6134A6416D408588E7A8DFD463D627",1)</v>
      </c>
      <c r="P47">
        <f t="shared" si="2"/>
        <v>0.075653698979592</v>
      </c>
      <c r="Q47">
        <f t="shared" si="3"/>
        <v>0.109370529651642</v>
      </c>
    </row>
    <row r="48" ht="51.15" spans="1:17">
      <c r="A48" t="s">
        <v>55</v>
      </c>
      <c r="B48">
        <v>0.620495854591837</v>
      </c>
      <c r="C48">
        <v>0.324365019798279</v>
      </c>
      <c r="D48" t="str">
        <f>_xlfn.DISPIMG("ID_881B3D1885EE4743A55769A68B340C2B",1)</f>
        <v>=DISPIMG("ID_881B3D1885EE4743A55769A68B340C2B",1)</v>
      </c>
      <c r="E48" t="str">
        <f>_xlfn.DISPIMG("ID_DA00A78EBEA14F80B1A3CD30F3654D4E",1)</f>
        <v>=DISPIMG("ID_DA00A78EBEA14F80B1A3CD30F3654D4E",1)</v>
      </c>
      <c r="F48" t="str">
        <f>_xlfn.DISPIMG("ID_E445D97DE2BB4243BD081D63A9ECB5C4",1)</f>
        <v>=DISPIMG("ID_E445D97DE2BB4243BD081D63A9ECB5C4",1)</v>
      </c>
      <c r="I48" s="3" t="s">
        <v>55</v>
      </c>
      <c r="J48" s="3">
        <v>0.949976084183674</v>
      </c>
      <c r="K48" s="3">
        <v>0.592092394828796</v>
      </c>
      <c r="L48" s="3" t="str">
        <f>_xlfn.DISPIMG("ID_A02012AE04174B0A9BA658E8CEFD652F",1)</f>
        <v>=DISPIMG("ID_A02012AE04174B0A9BA658E8CEFD652F",1)</v>
      </c>
      <c r="M48" s="3" t="str">
        <f>_xlfn.DISPIMG("ID_B3F396C9608D45DEAE2EAF346A3BBD4C",1)</f>
        <v>=DISPIMG("ID_B3F396C9608D45DEAE2EAF346A3BBD4C",1)</v>
      </c>
      <c r="N48" s="3" t="str">
        <f>_xlfn.DISPIMG("ID_14560DDF34164C008C169CEFA530A566",1)</f>
        <v>=DISPIMG("ID_14560DDF34164C008C169CEFA530A566",1)</v>
      </c>
      <c r="P48" s="4">
        <f t="shared" si="2"/>
        <v>0.329480229591837</v>
      </c>
      <c r="Q48" s="4">
        <f t="shared" si="3"/>
        <v>0.267727375030517</v>
      </c>
    </row>
    <row r="49" ht="51.15" spans="1:17">
      <c r="A49" t="s">
        <v>32</v>
      </c>
      <c r="B49">
        <v>0.91374362244898</v>
      </c>
      <c r="C49">
        <v>0.830835461616516</v>
      </c>
      <c r="D49" t="str">
        <f>_xlfn.DISPIMG("ID_F5ABA52964E04C83A5B8E2BAAF12B256",1)</f>
        <v>=DISPIMG("ID_F5ABA52964E04C83A5B8E2BAAF12B256",1)</v>
      </c>
      <c r="E49" t="str">
        <f>_xlfn.DISPIMG("ID_BFF28F82919C4737998A0746AFF57F04",1)</f>
        <v>=DISPIMG("ID_BFF28F82919C4737998A0746AFF57F04",1)</v>
      </c>
      <c r="F49" t="str">
        <f>_xlfn.DISPIMG("ID_D353CE9DC06A4ED5A2375A63D20D32C4",1)</f>
        <v>=DISPIMG("ID_D353CE9DC06A4ED5A2375A63D20D32C4",1)</v>
      </c>
      <c r="I49" s="3" t="s">
        <v>32</v>
      </c>
      <c r="J49" s="3">
        <v>0.826231664540816</v>
      </c>
      <c r="K49" s="3">
        <v>0.674343705177307</v>
      </c>
      <c r="L49" s="3" t="str">
        <f>_xlfn.DISPIMG("ID_D0400124589843DDBB8CDA6F8BB7BA3D",1)</f>
        <v>=DISPIMG("ID_D0400124589843DDBB8CDA6F8BB7BA3D",1)</v>
      </c>
      <c r="M49" s="3" t="str">
        <f>_xlfn.DISPIMG("ID_E3A1ED5256464158BD648573B0984832",1)</f>
        <v>=DISPIMG("ID_E3A1ED5256464158BD648573B0984832",1)</v>
      </c>
      <c r="N49" s="3" t="str">
        <f>_xlfn.DISPIMG("ID_DC215095FD814697BD0C7F683E9F4998",1)</f>
        <v>=DISPIMG("ID_DC215095FD814697BD0C7F683E9F4998",1)</v>
      </c>
      <c r="P49">
        <f t="shared" si="2"/>
        <v>-0.0875119579081637</v>
      </c>
      <c r="Q49">
        <f t="shared" si="3"/>
        <v>-0.156491756439209</v>
      </c>
    </row>
    <row r="50" ht="51.15" spans="1:17">
      <c r="A50" t="s">
        <v>14</v>
      </c>
      <c r="B50">
        <v>0.948919802295918</v>
      </c>
      <c r="C50">
        <v>0.687586069107056</v>
      </c>
      <c r="D50" t="str">
        <f>_xlfn.DISPIMG("ID_D387F55B6A2142BCAB53E03B83D95F63",1)</f>
        <v>=DISPIMG("ID_D387F55B6A2142BCAB53E03B83D95F63",1)</v>
      </c>
      <c r="E50" t="str">
        <f>_xlfn.DISPIMG("ID_C85B1EE15E0A4801BAC3A2E55851B6E7",1)</f>
        <v>=DISPIMG("ID_C85B1EE15E0A4801BAC3A2E55851B6E7",1)</v>
      </c>
      <c r="F50" t="str">
        <f>_xlfn.DISPIMG("ID_4423C79678D849A8AC38D9555A4C832B",1)</f>
        <v>=DISPIMG("ID_4423C79678D849A8AC38D9555A4C832B",1)</v>
      </c>
      <c r="I50" s="3" t="s">
        <v>14</v>
      </c>
      <c r="J50" s="3">
        <v>0.965900031887755</v>
      </c>
      <c r="K50" s="3">
        <v>0.748199880123138</v>
      </c>
      <c r="L50" s="3" t="str">
        <f>_xlfn.DISPIMG("ID_D908F267135447958D0F9704CEC7B152",1)</f>
        <v>=DISPIMG("ID_D908F267135447958D0F9704CEC7B152",1)</v>
      </c>
      <c r="M50" s="3" t="str">
        <f>_xlfn.DISPIMG("ID_B2BE8DB1F6CE47628CF9BB45651EBB2F",1)</f>
        <v>=DISPIMG("ID_B2BE8DB1F6CE47628CF9BB45651EBB2F",1)</v>
      </c>
      <c r="N50" s="3" t="str">
        <f>_xlfn.DISPIMG("ID_45EFC9A371844D7C8C18002196EAB96C",1)</f>
        <v>=DISPIMG("ID_45EFC9A371844D7C8C18002196EAB96C",1)</v>
      </c>
      <c r="P50">
        <f t="shared" si="2"/>
        <v>0.0169802295918371</v>
      </c>
      <c r="Q50">
        <f t="shared" si="3"/>
        <v>0.0606138110160824</v>
      </c>
    </row>
    <row r="51" ht="51.15" spans="1:17">
      <c r="A51" t="s">
        <v>27</v>
      </c>
      <c r="B51">
        <v>0.87222975127551</v>
      </c>
      <c r="C51">
        <v>0.720465898513794</v>
      </c>
      <c r="D51" t="str">
        <f>_xlfn.DISPIMG("ID_E57E4C339B95492696A783CF99CC98F6",1)</f>
        <v>=DISPIMG("ID_E57E4C339B95492696A783CF99CC98F6",1)</v>
      </c>
      <c r="E51" t="str">
        <f>_xlfn.DISPIMG("ID_D83974415ECD4D4B9832A7BA01C317C0",1)</f>
        <v>=DISPIMG("ID_D83974415ECD4D4B9832A7BA01C317C0",1)</v>
      </c>
      <c r="F51" t="str">
        <f>_xlfn.DISPIMG("ID_1413B7CD55AB41CBA611D84CCC6BD83B",1)</f>
        <v>=DISPIMG("ID_1413B7CD55AB41CBA611D84CCC6BD83B",1)</v>
      </c>
      <c r="I51" s="3" t="s">
        <v>27</v>
      </c>
      <c r="J51" s="3">
        <v>0.887755102040816</v>
      </c>
      <c r="K51" s="3">
        <v>0.752555251121521</v>
      </c>
      <c r="L51" s="3" t="str">
        <f>_xlfn.DISPIMG("ID_F5A87F044D144AFEBFC19ACDF8EDF2D3",1)</f>
        <v>=DISPIMG("ID_F5A87F044D144AFEBFC19ACDF8EDF2D3",1)</v>
      </c>
      <c r="M51" s="3" t="str">
        <f>_xlfn.DISPIMG("ID_B6185ADD6684447E8CB49594574EEA67",1)</f>
        <v>=DISPIMG("ID_B6185ADD6684447E8CB49594574EEA67",1)</v>
      </c>
      <c r="N51" s="3" t="str">
        <f>_xlfn.DISPIMG("ID_E228FAAA8106437CA67D27C7DCED7A70",1)</f>
        <v>=DISPIMG("ID_E228FAAA8106437CA67D27C7DCED7A70",1)</v>
      </c>
      <c r="P51">
        <f t="shared" si="2"/>
        <v>0.0155253507653064</v>
      </c>
      <c r="Q51">
        <f t="shared" si="3"/>
        <v>0.0320893526077271</v>
      </c>
    </row>
    <row r="52" spans="2:17">
      <c r="B52">
        <f>AVERAGE(B2:B51)</f>
        <v>0.879699856505102</v>
      </c>
      <c r="C52">
        <f>AVERAGE(C2:C51)</f>
        <v>0.716618866920471</v>
      </c>
      <c r="J52">
        <f>AVERAGE(J2:J51)</f>
        <v>0.898397640306122</v>
      </c>
      <c r="K52">
        <f>AVERAGE(K2:K51)</f>
        <v>0.738615577220917</v>
      </c>
      <c r="P52">
        <f t="shared" si="2"/>
        <v>0.0186977838010204</v>
      </c>
      <c r="Q52">
        <f t="shared" si="3"/>
        <v>0.0219967103004456</v>
      </c>
    </row>
  </sheetData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test_set_3_parts</vt:lpstr>
      <vt:lpstr>normal_clouds</vt:lpstr>
      <vt:lpstr>thin_cloud</vt:lpstr>
      <vt:lpstr>snow_cloud</vt:lpstr>
      <vt:lpstr>unsupervised vs super.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周毅</cp:lastModifiedBy>
  <dcterms:created xsi:type="dcterms:W3CDTF">2024-03-07T01:01:00Z</dcterms:created>
  <dcterms:modified xsi:type="dcterms:W3CDTF">2024-03-08T12:11:15Z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38011AA1C294FBA3D93AE8656974622A_42</vt:lpwstr>
  </property>
  <property fmtid="{D5CDD505-2E9C-101B-9397-08002B2CF9AE}" pid="3" name="KSOProductBuildVer">
    <vt:lpwstr>2052-6.5.2.8766</vt:lpwstr>
  </property>
</Properties>
</file>